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1745" tabRatio="718" activeTab="12"/>
  </bookViews>
  <sheets>
    <sheet name="2023" sheetId="1" r:id="rId1"/>
    <sheet name="ST.I_23" sheetId="27" r:id="rId2"/>
    <sheet name="ST.II_23" sheetId="28" r:id="rId3"/>
    <sheet name="ST.III_23" sheetId="29" r:id="rId4"/>
    <sheet name="ST.IV_23" sheetId="30" r:id="rId5"/>
    <sheet name="ST.V_23" sheetId="31" r:id="rId6"/>
    <sheet name="ST.VI_23" sheetId="32" r:id="rId7"/>
    <sheet name="ST.VII_23" sheetId="33" r:id="rId8"/>
    <sheet name="ST.VIII_23" sheetId="35" r:id="rId9"/>
    <sheet name="st.IX_23" sheetId="37" r:id="rId10"/>
    <sheet name=" ST.X_23" sheetId="36" r:id="rId11"/>
    <sheet name="ST.XI_23" sheetId="38" r:id="rId12"/>
    <sheet name="ST.XII_23" sheetId="39" r:id="rId13"/>
    <sheet name="Rybárna  1rok" sheetId="18" r:id="rId14"/>
    <sheet name="úprava 2022" sheetId="17" r:id="rId15"/>
    <sheet name="nastavení Max komunikátoru" sheetId="16" r:id="rId16"/>
    <sheet name="graf sumář" sheetId="4" r:id="rId17"/>
    <sheet name="G. leden" sheetId="2" r:id="rId18"/>
    <sheet name="G. únor" sheetId="3" r:id="rId19"/>
    <sheet name="G. březen" sheetId="5" r:id="rId20"/>
    <sheet name="G. duben" sheetId="6" r:id="rId21"/>
    <sheet name="G. květen" sheetId="7" r:id="rId22"/>
    <sheet name="G. červen" sheetId="8" r:id="rId23"/>
    <sheet name="G. červenec" sheetId="9" r:id="rId24"/>
    <sheet name="G. srpen" sheetId="10" r:id="rId25"/>
    <sheet name="G. září" sheetId="11" r:id="rId26"/>
    <sheet name="G.říjen" sheetId="15" r:id="rId27"/>
    <sheet name="G.listopad" sheetId="13" r:id="rId28"/>
    <sheet name="G. prosinec" sheetId="14" r:id="rId29"/>
  </sheets>
  <externalReferences>
    <externalReference r:id="rId30"/>
  </externalReferences>
  <definedNames>
    <definedName name="_xlnm.Print_Area" localSheetId="0">'2023'!$S$1:$AE$16</definedName>
  </definedNames>
  <calcPr calcId="162913"/>
</workbook>
</file>

<file path=xl/calcChain.xml><?xml version="1.0" encoding="utf-8"?>
<calcChain xmlns="http://schemas.openxmlformats.org/spreadsheetml/2006/main">
  <c r="N36" i="37" l="1"/>
  <c r="M36" i="38" l="1"/>
  <c r="AE15" i="1" l="1"/>
  <c r="N15" i="1" l="1"/>
  <c r="AE8" i="1" l="1"/>
  <c r="AE9" i="1"/>
  <c r="AE10" i="1"/>
  <c r="AE11" i="1"/>
  <c r="AE12" i="1"/>
  <c r="AE13" i="1"/>
  <c r="AE14" i="1"/>
  <c r="Z4" i="1"/>
  <c r="M34" i="39" l="1"/>
  <c r="H34" i="39"/>
  <c r="H33" i="39"/>
  <c r="F34" i="39"/>
  <c r="F33" i="39"/>
  <c r="D34" i="39"/>
  <c r="D33" i="39"/>
  <c r="H25" i="39" l="1"/>
  <c r="F25" i="39"/>
  <c r="D25" i="39"/>
  <c r="Q19" i="1" l="1"/>
  <c r="P19" i="1"/>
  <c r="L4" i="39" l="1"/>
  <c r="G4" i="39"/>
  <c r="H6" i="39" s="1"/>
  <c r="E4" i="39"/>
  <c r="C4" i="39"/>
  <c r="D5" i="39" s="1"/>
  <c r="M31" i="39"/>
  <c r="M30" i="39"/>
  <c r="M24" i="39"/>
  <c r="M23" i="39"/>
  <c r="M22" i="39"/>
  <c r="M21" i="39"/>
  <c r="M15" i="39"/>
  <c r="M14" i="39"/>
  <c r="M10" i="39"/>
  <c r="M11" i="39" s="1"/>
  <c r="M9" i="39"/>
  <c r="M8" i="39"/>
  <c r="M7" i="39"/>
  <c r="H31" i="39"/>
  <c r="H32" i="39" s="1"/>
  <c r="H30" i="39"/>
  <c r="H28" i="39"/>
  <c r="H24" i="39"/>
  <c r="H23" i="39"/>
  <c r="H22" i="39"/>
  <c r="H21" i="39"/>
  <c r="H17" i="39"/>
  <c r="H18" i="39" s="1"/>
  <c r="H16" i="39"/>
  <c r="H15" i="39"/>
  <c r="H14" i="39"/>
  <c r="H10" i="39"/>
  <c r="H11" i="39" s="1"/>
  <c r="H9" i="39"/>
  <c r="H8" i="39"/>
  <c r="H7" i="39"/>
  <c r="H5" i="39"/>
  <c r="H4" i="39"/>
  <c r="F31" i="39"/>
  <c r="F32" i="39" s="1"/>
  <c r="F30" i="39"/>
  <c r="F27" i="39"/>
  <c r="F29" i="39"/>
  <c r="F24" i="39"/>
  <c r="F23" i="39"/>
  <c r="F22" i="39"/>
  <c r="F21" i="39"/>
  <c r="F17" i="39"/>
  <c r="F18" i="39" s="1"/>
  <c r="F20" i="39" s="1"/>
  <c r="F16" i="39"/>
  <c r="F15" i="39"/>
  <c r="F14" i="39"/>
  <c r="F10" i="39"/>
  <c r="F11" i="39" s="1"/>
  <c r="F13" i="39" s="1"/>
  <c r="F9" i="39"/>
  <c r="F8" i="39"/>
  <c r="F7" i="39"/>
  <c r="F4" i="39"/>
  <c r="F6" i="39" s="1"/>
  <c r="D30" i="39"/>
  <c r="D21" i="39"/>
  <c r="D14" i="39"/>
  <c r="D7" i="39"/>
  <c r="D4" i="39"/>
  <c r="I30" i="39" l="1"/>
  <c r="F26" i="39"/>
  <c r="I21" i="39"/>
  <c r="I14" i="39"/>
  <c r="F19" i="39"/>
  <c r="I7" i="39"/>
  <c r="D6" i="39"/>
  <c r="M12" i="39"/>
  <c r="I4" i="39"/>
  <c r="M13" i="39"/>
  <c r="H12" i="39"/>
  <c r="H13" i="39"/>
  <c r="H20" i="39"/>
  <c r="H19" i="39"/>
  <c r="H29" i="39"/>
  <c r="H26" i="39"/>
  <c r="H27" i="39"/>
  <c r="F12" i="39"/>
  <c r="F28" i="39"/>
  <c r="F5" i="39"/>
  <c r="I6" i="38"/>
  <c r="I7" i="38"/>
  <c r="I8" i="38"/>
  <c r="I9" i="38"/>
  <c r="I10" i="38"/>
  <c r="I11" i="38"/>
  <c r="I12" i="38"/>
  <c r="I13" i="38"/>
  <c r="I14" i="38"/>
  <c r="I15" i="38"/>
  <c r="I16" i="38"/>
  <c r="I17" i="38"/>
  <c r="I18" i="38"/>
  <c r="I19" i="38"/>
  <c r="I20" i="38"/>
  <c r="I21" i="38"/>
  <c r="I22" i="38"/>
  <c r="I23" i="38"/>
  <c r="I24" i="38"/>
  <c r="I25" i="38"/>
  <c r="I26" i="38"/>
  <c r="I27" i="38"/>
  <c r="I28" i="38"/>
  <c r="I29" i="38"/>
  <c r="I5" i="38"/>
  <c r="I4" i="38"/>
  <c r="B34" i="38"/>
  <c r="I6" i="39" l="1"/>
  <c r="I5" i="39"/>
  <c r="B5" i="39" s="1"/>
  <c r="N13" i="1"/>
  <c r="N14" i="1"/>
  <c r="N12" i="1"/>
  <c r="H19" i="38" l="1"/>
  <c r="F19" i="38" l="1"/>
  <c r="B36" i="37" l="1"/>
  <c r="B36" i="36"/>
  <c r="M33" i="38" l="1"/>
  <c r="M32" i="38"/>
  <c r="I32" i="38" s="1"/>
  <c r="M31" i="38"/>
  <c r="I31" i="38" s="1"/>
  <c r="M30" i="38"/>
  <c r="I30" i="38" s="1"/>
  <c r="B30" i="38" s="1"/>
  <c r="M26" i="38"/>
  <c r="M27" i="38" s="1"/>
  <c r="M25" i="38"/>
  <c r="M24" i="38"/>
  <c r="M23" i="38"/>
  <c r="M18" i="38"/>
  <c r="M17" i="38"/>
  <c r="M16" i="38"/>
  <c r="M12" i="38"/>
  <c r="M13" i="38" s="1"/>
  <c r="M11" i="38"/>
  <c r="M10" i="38"/>
  <c r="M9" i="38"/>
  <c r="M5" i="38"/>
  <c r="L4" i="38"/>
  <c r="M4" i="38" s="1"/>
  <c r="H33" i="38"/>
  <c r="H32" i="38"/>
  <c r="H31" i="38"/>
  <c r="H30" i="38"/>
  <c r="H26" i="38"/>
  <c r="H27" i="38" s="1"/>
  <c r="H25" i="38"/>
  <c r="H24" i="38"/>
  <c r="H23" i="38"/>
  <c r="H21" i="38"/>
  <c r="H18" i="38"/>
  <c r="H17" i="38"/>
  <c r="H16" i="38"/>
  <c r="H12" i="38"/>
  <c r="H13" i="38" s="1"/>
  <c r="H11" i="38"/>
  <c r="H10" i="38"/>
  <c r="H9" i="38"/>
  <c r="H5" i="38"/>
  <c r="H6" i="38" s="1"/>
  <c r="H8" i="38" s="1"/>
  <c r="G4" i="38"/>
  <c r="H4" i="38" s="1"/>
  <c r="F33" i="38"/>
  <c r="F32" i="38"/>
  <c r="F31" i="38"/>
  <c r="F30" i="38"/>
  <c r="F26" i="38"/>
  <c r="F27" i="38" s="1"/>
  <c r="F25" i="38"/>
  <c r="F24" i="38"/>
  <c r="F23" i="38"/>
  <c r="F21" i="38"/>
  <c r="F18" i="38"/>
  <c r="F17" i="38"/>
  <c r="F16" i="38"/>
  <c r="F12" i="38"/>
  <c r="F13" i="38" s="1"/>
  <c r="F11" i="38"/>
  <c r="F10" i="38"/>
  <c r="F9" i="38"/>
  <c r="F5" i="38"/>
  <c r="F6" i="38" s="1"/>
  <c r="F8" i="38" s="1"/>
  <c r="E4" i="38"/>
  <c r="F4" i="38" s="1"/>
  <c r="D20" i="38"/>
  <c r="D33" i="38"/>
  <c r="D32" i="38"/>
  <c r="D31" i="38"/>
  <c r="D30" i="38"/>
  <c r="D26" i="38"/>
  <c r="D27" i="38" s="1"/>
  <c r="D25" i="38"/>
  <c r="D24" i="38"/>
  <c r="D23" i="38"/>
  <c r="D21" i="38"/>
  <c r="D18" i="38"/>
  <c r="D19" i="38" s="1"/>
  <c r="D17" i="38"/>
  <c r="D16" i="38"/>
  <c r="D11" i="38"/>
  <c r="D12" i="38"/>
  <c r="D13" i="38" s="1"/>
  <c r="D4" i="38"/>
  <c r="D5" i="38"/>
  <c r="D6" i="38" s="1"/>
  <c r="I33" i="38" l="1"/>
  <c r="B31" i="38"/>
  <c r="D29" i="38"/>
  <c r="D28" i="38"/>
  <c r="H22" i="38"/>
  <c r="F22" i="38"/>
  <c r="D22" i="38"/>
  <c r="M14" i="38"/>
  <c r="M15" i="38"/>
  <c r="D14" i="38"/>
  <c r="D15" i="38"/>
  <c r="B5" i="38"/>
  <c r="H15" i="38"/>
  <c r="H14" i="38"/>
  <c r="H29" i="38"/>
  <c r="H28" i="38"/>
  <c r="B24" i="38"/>
  <c r="H7" i="38"/>
  <c r="B17" i="38"/>
  <c r="B23" i="38"/>
  <c r="B25" i="38"/>
  <c r="H20" i="38"/>
  <c r="F15" i="38"/>
  <c r="F14" i="38"/>
  <c r="F29" i="38"/>
  <c r="F28" i="38"/>
  <c r="F7" i="38"/>
  <c r="B6" i="38"/>
  <c r="B18" i="38"/>
  <c r="F20" i="38"/>
  <c r="B16" i="38"/>
  <c r="B26" i="38"/>
  <c r="C4" i="38"/>
  <c r="N36" i="39"/>
  <c r="D31" i="39"/>
  <c r="D24" i="39"/>
  <c r="I24" i="39" s="1"/>
  <c r="D23" i="39"/>
  <c r="I23" i="39" s="1"/>
  <c r="D22" i="39"/>
  <c r="I22" i="39" s="1"/>
  <c r="D17" i="39"/>
  <c r="D16" i="39"/>
  <c r="I16" i="39" s="1"/>
  <c r="D15" i="39"/>
  <c r="I15" i="39" s="1"/>
  <c r="D10" i="39"/>
  <c r="D9" i="39"/>
  <c r="I9" i="39" s="1"/>
  <c r="D8" i="39"/>
  <c r="I8" i="39" s="1"/>
  <c r="D32" i="39" l="1"/>
  <c r="I31" i="39"/>
  <c r="D28" i="39"/>
  <c r="D27" i="39"/>
  <c r="D26" i="39"/>
  <c r="D29" i="39"/>
  <c r="I17" i="39"/>
  <c r="D18" i="39"/>
  <c r="D11" i="39"/>
  <c r="I10" i="39"/>
  <c r="B14" i="39"/>
  <c r="B30" i="39"/>
  <c r="B21" i="39"/>
  <c r="B9" i="39"/>
  <c r="B23" i="39"/>
  <c r="B8" i="39"/>
  <c r="B7" i="39"/>
  <c r="B15" i="39"/>
  <c r="B16" i="39"/>
  <c r="B22" i="39"/>
  <c r="B24" i="39"/>
  <c r="B20" i="38"/>
  <c r="B33" i="38"/>
  <c r="B32" i="38"/>
  <c r="B27" i="38"/>
  <c r="B29" i="38"/>
  <c r="B28" i="38"/>
  <c r="B22" i="38"/>
  <c r="B21" i="38"/>
  <c r="B19" i="38"/>
  <c r="F36" i="39"/>
  <c r="D10" i="38"/>
  <c r="D9" i="38"/>
  <c r="I34" i="39" l="1"/>
  <c r="I33" i="39"/>
  <c r="I32" i="39"/>
  <c r="D20" i="39"/>
  <c r="I20" i="39" s="1"/>
  <c r="D19" i="39"/>
  <c r="I19" i="39" s="1"/>
  <c r="I18" i="39"/>
  <c r="D12" i="39"/>
  <c r="I12" i="39" s="1"/>
  <c r="B12" i="39" s="1"/>
  <c r="D13" i="39"/>
  <c r="I13" i="39" s="1"/>
  <c r="B13" i="39" s="1"/>
  <c r="I11" i="39"/>
  <c r="B11" i="39" s="1"/>
  <c r="B10" i="39"/>
  <c r="B4" i="39"/>
  <c r="H36" i="39"/>
  <c r="B6" i="39"/>
  <c r="N36" i="38"/>
  <c r="J36" i="38"/>
  <c r="B11" i="38"/>
  <c r="B4" i="38"/>
  <c r="B17" i="39" l="1"/>
  <c r="B31" i="39"/>
  <c r="B15" i="38"/>
  <c r="B14" i="38"/>
  <c r="D7" i="38"/>
  <c r="B7" i="38" s="1"/>
  <c r="D8" i="38"/>
  <c r="B8" i="38" s="1"/>
  <c r="B13" i="38"/>
  <c r="B12" i="38"/>
  <c r="D36" i="39"/>
  <c r="H36" i="38"/>
  <c r="B25" i="36"/>
  <c r="B24" i="36"/>
  <c r="B23" i="36"/>
  <c r="B22" i="36"/>
  <c r="B21" i="36"/>
  <c r="B20" i="36"/>
  <c r="B19" i="36"/>
  <c r="B18" i="36"/>
  <c r="B17" i="36"/>
  <c r="B16" i="36"/>
  <c r="B15" i="36"/>
  <c r="B14" i="36"/>
  <c r="B13" i="36"/>
  <c r="B12" i="36"/>
  <c r="B11" i="36"/>
  <c r="B10" i="36"/>
  <c r="B6" i="36"/>
  <c r="B7" i="36"/>
  <c r="B8" i="36"/>
  <c r="B9" i="36"/>
  <c r="B5" i="36"/>
  <c r="B4" i="36"/>
  <c r="N36" i="36"/>
  <c r="B30" i="37"/>
  <c r="B28" i="37"/>
  <c r="B27" i="37"/>
  <c r="B26" i="37"/>
  <c r="B25" i="37"/>
  <c r="B24" i="37"/>
  <c r="B23" i="37"/>
  <c r="B22" i="37"/>
  <c r="B21" i="37"/>
  <c r="B20" i="37"/>
  <c r="B19" i="37"/>
  <c r="B18" i="37"/>
  <c r="B17" i="37"/>
  <c r="B16" i="37"/>
  <c r="B15" i="37"/>
  <c r="B14" i="37"/>
  <c r="B13" i="37"/>
  <c r="B12" i="37"/>
  <c r="B8" i="37"/>
  <c r="B9" i="37"/>
  <c r="B10" i="37"/>
  <c r="B11" i="37"/>
  <c r="B7" i="37"/>
  <c r="B6" i="37"/>
  <c r="B5" i="37"/>
  <c r="B4" i="37"/>
  <c r="B33" i="39" l="1"/>
  <c r="B34" i="39"/>
  <c r="B32" i="39"/>
  <c r="B20" i="39"/>
  <c r="B18" i="39"/>
  <c r="F36" i="38"/>
  <c r="B10" i="38"/>
  <c r="B36" i="27"/>
  <c r="B9" i="27"/>
  <c r="B10" i="27"/>
  <c r="B11" i="27"/>
  <c r="B12" i="27"/>
  <c r="B13" i="27"/>
  <c r="B14" i="27"/>
  <c r="B15" i="27"/>
  <c r="B16" i="27"/>
  <c r="B17" i="27"/>
  <c r="B18" i="27"/>
  <c r="B19" i="27"/>
  <c r="B20" i="27"/>
  <c r="B21" i="27"/>
  <c r="B22" i="27"/>
  <c r="B23" i="27"/>
  <c r="B24" i="27"/>
  <c r="B25" i="27"/>
  <c r="B26" i="27"/>
  <c r="B27" i="27"/>
  <c r="B28" i="27"/>
  <c r="B29" i="27"/>
  <c r="B30" i="27"/>
  <c r="B31" i="27"/>
  <c r="B32" i="27"/>
  <c r="B33" i="27"/>
  <c r="B34" i="27"/>
  <c r="B8" i="27"/>
  <c r="B7" i="27"/>
  <c r="B6" i="27"/>
  <c r="B5" i="27"/>
  <c r="B4" i="27"/>
  <c r="B19" i="39" l="1"/>
  <c r="J36" i="39"/>
  <c r="B9" i="38"/>
  <c r="D36" i="38"/>
  <c r="I36" i="38"/>
  <c r="Y9" i="1"/>
  <c r="Y8" i="1"/>
  <c r="Y10" i="1"/>
  <c r="Y11" i="1"/>
  <c r="M5" i="36" l="1"/>
  <c r="M6" i="36"/>
  <c r="M7" i="36"/>
  <c r="M34" i="36"/>
  <c r="M33" i="36"/>
  <c r="M26" i="36"/>
  <c r="M27" i="36"/>
  <c r="M19" i="36"/>
  <c r="M20" i="36"/>
  <c r="M12" i="36"/>
  <c r="M13" i="36"/>
  <c r="X4" i="1"/>
  <c r="X5" i="1"/>
  <c r="X6" i="1"/>
  <c r="X7" i="1"/>
  <c r="X15" i="1"/>
  <c r="X9" i="1"/>
  <c r="X10" i="1"/>
  <c r="X11" i="1"/>
  <c r="X12" i="1"/>
  <c r="X13" i="1"/>
  <c r="X14" i="1"/>
  <c r="X8" i="1"/>
  <c r="H36" i="29" l="1"/>
  <c r="H35" i="29"/>
  <c r="H36" i="30"/>
  <c r="H36" i="31"/>
  <c r="H37" i="32"/>
  <c r="H36" i="33"/>
  <c r="H36" i="35"/>
  <c r="I4" i="27"/>
  <c r="M33" i="37" l="1"/>
  <c r="F33" i="37"/>
  <c r="M30" i="37"/>
  <c r="F30" i="37"/>
  <c r="F31" i="37" s="1"/>
  <c r="J36" i="36"/>
  <c r="H34" i="36"/>
  <c r="H33" i="36"/>
  <c r="H29" i="36"/>
  <c r="H30" i="36" s="1"/>
  <c r="H31" i="36" s="1"/>
  <c r="H28" i="36"/>
  <c r="H27" i="36"/>
  <c r="H26" i="36"/>
  <c r="H22" i="36"/>
  <c r="H23" i="36" s="1"/>
  <c r="H21" i="36"/>
  <c r="H20" i="36"/>
  <c r="H19" i="36"/>
  <c r="H15" i="36"/>
  <c r="H16" i="36" s="1"/>
  <c r="H14" i="36"/>
  <c r="H13" i="36"/>
  <c r="H12" i="36"/>
  <c r="H8" i="36"/>
  <c r="H9" i="36" s="1"/>
  <c r="H7" i="36"/>
  <c r="H6" i="36"/>
  <c r="H5" i="36"/>
  <c r="F34" i="36"/>
  <c r="F33" i="36"/>
  <c r="F29" i="36"/>
  <c r="F30" i="36" s="1"/>
  <c r="F28" i="36"/>
  <c r="F27" i="36"/>
  <c r="F26" i="36"/>
  <c r="F22" i="36"/>
  <c r="F23" i="36" s="1"/>
  <c r="F21" i="36"/>
  <c r="F20" i="36"/>
  <c r="F19" i="36"/>
  <c r="F15" i="36"/>
  <c r="F16" i="36" s="1"/>
  <c r="F14" i="36"/>
  <c r="F13" i="36"/>
  <c r="F12" i="36"/>
  <c r="F8" i="36"/>
  <c r="F9" i="36" s="1"/>
  <c r="F7" i="36"/>
  <c r="F6" i="36"/>
  <c r="F5" i="36"/>
  <c r="D34" i="36"/>
  <c r="D33" i="36"/>
  <c r="D29" i="36"/>
  <c r="D30" i="36" s="1"/>
  <c r="D31" i="36" s="1"/>
  <c r="D28" i="36"/>
  <c r="I28" i="36" s="1"/>
  <c r="B28" i="36" s="1"/>
  <c r="D27" i="36"/>
  <c r="I27" i="36" s="1"/>
  <c r="B27" i="36" s="1"/>
  <c r="D26" i="36"/>
  <c r="D22" i="36"/>
  <c r="D23" i="36" s="1"/>
  <c r="D21" i="36"/>
  <c r="D20" i="36"/>
  <c r="D19" i="36"/>
  <c r="D15" i="36"/>
  <c r="D16" i="36" s="1"/>
  <c r="D14" i="36"/>
  <c r="D13" i="36"/>
  <c r="D12" i="36"/>
  <c r="D5" i="36"/>
  <c r="D6" i="36"/>
  <c r="D4" i="36"/>
  <c r="D33" i="37"/>
  <c r="D30" i="37"/>
  <c r="I34" i="36" l="1"/>
  <c r="B34" i="36" s="1"/>
  <c r="I33" i="36"/>
  <c r="B33" i="36" s="1"/>
  <c r="D32" i="36"/>
  <c r="I30" i="36"/>
  <c r="B30" i="36" s="1"/>
  <c r="I29" i="36"/>
  <c r="B29" i="36" s="1"/>
  <c r="I26" i="36"/>
  <c r="B26" i="36" s="1"/>
  <c r="I23" i="36"/>
  <c r="I21" i="36"/>
  <c r="I20" i="36"/>
  <c r="I19" i="36"/>
  <c r="I22" i="36"/>
  <c r="F10" i="36"/>
  <c r="F11" i="36"/>
  <c r="H11" i="36"/>
  <c r="H10" i="36"/>
  <c r="H17" i="36"/>
  <c r="H18" i="36"/>
  <c r="H25" i="36"/>
  <c r="H24" i="36"/>
  <c r="H32" i="36"/>
  <c r="F18" i="36"/>
  <c r="F17" i="36"/>
  <c r="F25" i="36"/>
  <c r="F24" i="36"/>
  <c r="F32" i="36"/>
  <c r="F31" i="36"/>
  <c r="I31" i="36" s="1"/>
  <c r="B31" i="36" s="1"/>
  <c r="D25" i="36"/>
  <c r="D24" i="36"/>
  <c r="D18" i="36"/>
  <c r="D17" i="36"/>
  <c r="R6" i="1"/>
  <c r="R7" i="1"/>
  <c r="R8" i="1"/>
  <c r="R9" i="1"/>
  <c r="R10" i="1"/>
  <c r="R11" i="1"/>
  <c r="R12" i="1"/>
  <c r="R13" i="1"/>
  <c r="R14" i="1"/>
  <c r="R15" i="1"/>
  <c r="R19" i="1" s="1"/>
  <c r="R5" i="1"/>
  <c r="R4" i="1"/>
  <c r="I32" i="36" l="1"/>
  <c r="B32" i="36" s="1"/>
  <c r="I24" i="36"/>
  <c r="I25" i="36"/>
  <c r="I17" i="36"/>
  <c r="I18" i="36"/>
  <c r="L4" i="37"/>
  <c r="G4" i="37"/>
  <c r="E4" i="37"/>
  <c r="C4" i="37"/>
  <c r="I36" i="36" l="1"/>
  <c r="M31" i="37"/>
  <c r="M32" i="37" s="1"/>
  <c r="M29" i="37"/>
  <c r="M28" i="37"/>
  <c r="M24" i="37"/>
  <c r="M25" i="37" s="1"/>
  <c r="M23" i="37"/>
  <c r="M22" i="37"/>
  <c r="M21" i="37"/>
  <c r="M17" i="37"/>
  <c r="M18" i="37" s="1"/>
  <c r="M19" i="37" s="1"/>
  <c r="M16" i="37"/>
  <c r="M15" i="37"/>
  <c r="M14" i="37"/>
  <c r="M10" i="37"/>
  <c r="M11" i="37" s="1"/>
  <c r="M9" i="37"/>
  <c r="M8" i="37"/>
  <c r="M7" i="37"/>
  <c r="M4" i="37"/>
  <c r="M5" i="37" s="1"/>
  <c r="H31" i="37"/>
  <c r="H32" i="37" s="1"/>
  <c r="H29" i="37"/>
  <c r="H28" i="37"/>
  <c r="H24" i="37"/>
  <c r="H25" i="37" s="1"/>
  <c r="H23" i="37"/>
  <c r="H22" i="37"/>
  <c r="H21" i="37"/>
  <c r="H17" i="37"/>
  <c r="H18" i="37" s="1"/>
  <c r="H16" i="37"/>
  <c r="H15" i="37"/>
  <c r="H14" i="37"/>
  <c r="H10" i="37"/>
  <c r="H11" i="37" s="1"/>
  <c r="H9" i="37"/>
  <c r="H8" i="37"/>
  <c r="H7" i="37"/>
  <c r="H4" i="37"/>
  <c r="H5" i="37" s="1"/>
  <c r="F32" i="37"/>
  <c r="F4" i="36" s="1"/>
  <c r="F29" i="37"/>
  <c r="F28" i="37"/>
  <c r="F24" i="37"/>
  <c r="F25" i="37" s="1"/>
  <c r="F23" i="37"/>
  <c r="F22" i="37"/>
  <c r="F21" i="37"/>
  <c r="F17" i="37"/>
  <c r="F18" i="37" s="1"/>
  <c r="F16" i="37"/>
  <c r="F15" i="37"/>
  <c r="F14" i="37"/>
  <c r="F10" i="37"/>
  <c r="F11" i="37" s="1"/>
  <c r="F9" i="37"/>
  <c r="F8" i="37"/>
  <c r="F7" i="37"/>
  <c r="F4" i="37"/>
  <c r="F6" i="37" s="1"/>
  <c r="D31" i="37"/>
  <c r="D29" i="37"/>
  <c r="D28" i="37"/>
  <c r="D24" i="37"/>
  <c r="D25" i="37" s="1"/>
  <c r="D23" i="37"/>
  <c r="D22" i="37"/>
  <c r="D21" i="37"/>
  <c r="D17" i="37"/>
  <c r="D18" i="37" s="1"/>
  <c r="D16" i="37"/>
  <c r="D15" i="37"/>
  <c r="D14" i="37"/>
  <c r="D10" i="37"/>
  <c r="D9" i="37"/>
  <c r="D8" i="37"/>
  <c r="D7" i="37"/>
  <c r="D4" i="37"/>
  <c r="D6" i="37" s="1"/>
  <c r="J36" i="37"/>
  <c r="H33" i="37" l="1"/>
  <c r="H4" i="36" s="1"/>
  <c r="M6" i="37"/>
  <c r="H19" i="37"/>
  <c r="H20" i="37"/>
  <c r="M27" i="37"/>
  <c r="M26" i="37"/>
  <c r="M13" i="37"/>
  <c r="M12" i="37"/>
  <c r="M20" i="37"/>
  <c r="H27" i="37"/>
  <c r="H26" i="37"/>
  <c r="H13" i="37"/>
  <c r="H12" i="37"/>
  <c r="H6" i="37"/>
  <c r="F13" i="37"/>
  <c r="F12" i="37"/>
  <c r="F19" i="37"/>
  <c r="F20" i="37"/>
  <c r="F27" i="37"/>
  <c r="F26" i="37"/>
  <c r="I24" i="37"/>
  <c r="F5" i="37"/>
  <c r="I6" i="37"/>
  <c r="I10" i="37"/>
  <c r="I31" i="37"/>
  <c r="B31" i="37" s="1"/>
  <c r="D32" i="37"/>
  <c r="I34" i="37"/>
  <c r="D27" i="37"/>
  <c r="D26" i="37"/>
  <c r="I25" i="37"/>
  <c r="I18" i="37"/>
  <c r="D20" i="37"/>
  <c r="D19" i="37"/>
  <c r="I17" i="37"/>
  <c r="D11" i="37"/>
  <c r="D5" i="37"/>
  <c r="I4" i="37"/>
  <c r="I9" i="37"/>
  <c r="Z6" i="1"/>
  <c r="I33" i="37" l="1"/>
  <c r="B33" i="37" s="1"/>
  <c r="I32" i="37"/>
  <c r="B32" i="37" s="1"/>
  <c r="M36" i="37"/>
  <c r="F36" i="37"/>
  <c r="I19" i="37"/>
  <c r="H36" i="37"/>
  <c r="I26" i="37"/>
  <c r="I5" i="37"/>
  <c r="I20" i="37"/>
  <c r="I27" i="37"/>
  <c r="I21" i="37"/>
  <c r="D13" i="37"/>
  <c r="I11" i="37"/>
  <c r="D12" i="37"/>
  <c r="I12" i="37" s="1"/>
  <c r="I29" i="37"/>
  <c r="B29" i="37" s="1"/>
  <c r="I7" i="37"/>
  <c r="I8" i="37"/>
  <c r="I23" i="37"/>
  <c r="I22" i="37"/>
  <c r="M29" i="36"/>
  <c r="M28" i="36"/>
  <c r="M22" i="36"/>
  <c r="M21" i="36"/>
  <c r="M15" i="36"/>
  <c r="M14" i="36"/>
  <c r="M8" i="36"/>
  <c r="I6" i="36"/>
  <c r="I14" i="36"/>
  <c r="I15" i="36"/>
  <c r="I16" i="36"/>
  <c r="D8" i="36"/>
  <c r="D9" i="36" s="1"/>
  <c r="I9" i="36" s="1"/>
  <c r="D7" i="36"/>
  <c r="I36" i="37" l="1"/>
  <c r="I7" i="36"/>
  <c r="D11" i="36"/>
  <c r="D10" i="36"/>
  <c r="I10" i="36" s="1"/>
  <c r="I8" i="36"/>
  <c r="I28" i="37"/>
  <c r="I30" i="37"/>
  <c r="I13" i="37"/>
  <c r="H36" i="36"/>
  <c r="I5" i="36"/>
  <c r="I4" i="36"/>
  <c r="N11" i="1"/>
  <c r="I11" i="36" l="1"/>
  <c r="I13" i="36"/>
  <c r="I12" i="36"/>
  <c r="I14" i="37"/>
  <c r="I16" i="37"/>
  <c r="M36" i="36"/>
  <c r="F36" i="36"/>
  <c r="N10" i="1"/>
  <c r="I15" i="37" l="1"/>
  <c r="D36" i="37"/>
  <c r="D36" i="36"/>
  <c r="L11" i="35"/>
  <c r="L12" i="35"/>
  <c r="L17" i="35" l="1"/>
  <c r="L18" i="35"/>
  <c r="L19" i="35"/>
  <c r="L24" i="35"/>
  <c r="L25" i="35"/>
  <c r="L26" i="35"/>
  <c r="L31" i="35"/>
  <c r="L32" i="35"/>
  <c r="L33" i="35"/>
  <c r="L4" i="35"/>
  <c r="L5" i="35"/>
  <c r="K4" i="35"/>
  <c r="L34" i="35"/>
  <c r="L27" i="35"/>
  <c r="L28" i="35" s="1"/>
  <c r="L20" i="35"/>
  <c r="L21" i="35" s="1"/>
  <c r="L13" i="35"/>
  <c r="L14" i="35" s="1"/>
  <c r="L6" i="35"/>
  <c r="L7" i="35" s="1"/>
  <c r="E6" i="35"/>
  <c r="E7" i="35" s="1"/>
  <c r="F4" i="35"/>
  <c r="G4" i="35" s="1"/>
  <c r="D4" i="35"/>
  <c r="B4" i="35"/>
  <c r="G5" i="35"/>
  <c r="E4" i="35"/>
  <c r="E5" i="35"/>
  <c r="C4" i="35"/>
  <c r="C5" i="35"/>
  <c r="C10" i="35"/>
  <c r="C11" i="35"/>
  <c r="C12" i="35"/>
  <c r="E10" i="35"/>
  <c r="E11" i="35"/>
  <c r="E12" i="35"/>
  <c r="G10" i="35"/>
  <c r="G11" i="35"/>
  <c r="G12" i="35"/>
  <c r="G17" i="35"/>
  <c r="G18" i="35"/>
  <c r="G19" i="35"/>
  <c r="E17" i="35"/>
  <c r="E18" i="35"/>
  <c r="E19" i="35"/>
  <c r="C17" i="35"/>
  <c r="C18" i="35"/>
  <c r="C19" i="35"/>
  <c r="C24" i="35"/>
  <c r="C25" i="35"/>
  <c r="C26" i="35"/>
  <c r="E24" i="35"/>
  <c r="E25" i="35"/>
  <c r="E26" i="35"/>
  <c r="G24" i="35"/>
  <c r="G25" i="35"/>
  <c r="G26" i="35"/>
  <c r="G31" i="35"/>
  <c r="G32" i="35"/>
  <c r="G33" i="35"/>
  <c r="E31" i="35"/>
  <c r="E32" i="35"/>
  <c r="E33" i="35"/>
  <c r="C31" i="35"/>
  <c r="C32" i="35"/>
  <c r="C33" i="35"/>
  <c r="I36" i="35"/>
  <c r="G34" i="35"/>
  <c r="E34" i="35"/>
  <c r="C34" i="35"/>
  <c r="G27" i="35"/>
  <c r="G28" i="35" s="1"/>
  <c r="E27" i="35"/>
  <c r="E28" i="35" s="1"/>
  <c r="C27" i="35"/>
  <c r="G20" i="35"/>
  <c r="G21" i="35" s="1"/>
  <c r="G22" i="35" s="1"/>
  <c r="E20" i="35"/>
  <c r="E21" i="35" s="1"/>
  <c r="C20" i="35"/>
  <c r="G13" i="35"/>
  <c r="G14" i="35" s="1"/>
  <c r="E13" i="35"/>
  <c r="E14" i="35" s="1"/>
  <c r="C13" i="35"/>
  <c r="G6" i="35"/>
  <c r="G7" i="35" s="1"/>
  <c r="G9" i="35" s="1"/>
  <c r="C6" i="35"/>
  <c r="H27" i="35" l="1"/>
  <c r="G23" i="35"/>
  <c r="E22" i="35"/>
  <c r="E23" i="35"/>
  <c r="H12" i="35"/>
  <c r="L23" i="35"/>
  <c r="L22" i="35"/>
  <c r="L30" i="35"/>
  <c r="L29" i="35"/>
  <c r="L16" i="35"/>
  <c r="L15" i="35"/>
  <c r="L9" i="35"/>
  <c r="L10" i="35" s="1"/>
  <c r="L8" i="35"/>
  <c r="E9" i="35"/>
  <c r="E8" i="35"/>
  <c r="H6" i="35"/>
  <c r="G15" i="35"/>
  <c r="G16" i="35"/>
  <c r="G29" i="35"/>
  <c r="G30" i="35"/>
  <c r="H20" i="35"/>
  <c r="H13" i="35"/>
  <c r="H26" i="35"/>
  <c r="E30" i="35"/>
  <c r="E29" i="35"/>
  <c r="E16" i="35"/>
  <c r="E15" i="35"/>
  <c r="H33" i="35"/>
  <c r="H34" i="35"/>
  <c r="H19" i="35"/>
  <c r="C21" i="35"/>
  <c r="C23" i="35" s="1"/>
  <c r="C14" i="35"/>
  <c r="C28" i="35"/>
  <c r="H28" i="35" s="1"/>
  <c r="C7" i="35"/>
  <c r="H7" i="35" s="1"/>
  <c r="H5" i="35"/>
  <c r="H11" i="35"/>
  <c r="H18" i="35"/>
  <c r="H25" i="35"/>
  <c r="H32" i="35"/>
  <c r="C22" i="35"/>
  <c r="G8" i="35"/>
  <c r="H4" i="35"/>
  <c r="H21" i="35"/>
  <c r="N9" i="1"/>
  <c r="H23" i="35" l="1"/>
  <c r="H22" i="35"/>
  <c r="C15" i="35"/>
  <c r="H15" i="35" s="1"/>
  <c r="C16" i="35"/>
  <c r="H16" i="35" s="1"/>
  <c r="H14" i="35"/>
  <c r="C30" i="35"/>
  <c r="H30" i="35" s="1"/>
  <c r="C29" i="35"/>
  <c r="H29" i="35" s="1"/>
  <c r="C8" i="35"/>
  <c r="H8" i="35" s="1"/>
  <c r="C9" i="35"/>
  <c r="H9" i="35" s="1"/>
  <c r="H24" i="35"/>
  <c r="H31" i="35"/>
  <c r="G36" i="35"/>
  <c r="H17" i="35"/>
  <c r="E36" i="35"/>
  <c r="H10" i="35"/>
  <c r="L34" i="33"/>
  <c r="L36" i="35" l="1"/>
  <c r="C36" i="35"/>
  <c r="O30" i="33"/>
  <c r="O31" i="33" s="1"/>
  <c r="O34" i="33" s="1"/>
  <c r="O29" i="33"/>
  <c r="O28" i="33"/>
  <c r="O27" i="33"/>
  <c r="O23" i="33"/>
  <c r="O24" i="33" s="1"/>
  <c r="O22" i="33"/>
  <c r="O21" i="33"/>
  <c r="O20" i="33"/>
  <c r="O16" i="33"/>
  <c r="O17" i="33" s="1"/>
  <c r="O15" i="33"/>
  <c r="O14" i="33"/>
  <c r="O13" i="33"/>
  <c r="L30" i="33"/>
  <c r="L31" i="33" s="1"/>
  <c r="L29" i="33"/>
  <c r="L28" i="33"/>
  <c r="L27" i="33"/>
  <c r="L23" i="33"/>
  <c r="L24" i="33" s="1"/>
  <c r="L22" i="33"/>
  <c r="L21" i="33"/>
  <c r="L20" i="33"/>
  <c r="L16" i="33"/>
  <c r="L17" i="33" s="1"/>
  <c r="L19" i="33" s="1"/>
  <c r="L15" i="33"/>
  <c r="L14" i="33"/>
  <c r="L13" i="33"/>
  <c r="O18" i="33" l="1"/>
  <c r="O19" i="33"/>
  <c r="O26" i="33"/>
  <c r="O25" i="33"/>
  <c r="O32" i="33"/>
  <c r="O33" i="33"/>
  <c r="L26" i="33"/>
  <c r="L25" i="33"/>
  <c r="L32" i="33"/>
  <c r="L33" i="33"/>
  <c r="L18" i="33"/>
  <c r="N6" i="33" l="1"/>
  <c r="O6" i="33" s="1"/>
  <c r="O7" i="33" s="1"/>
  <c r="K6" i="33"/>
  <c r="L6" i="33" s="1"/>
  <c r="L7" i="33" s="1"/>
  <c r="O8" i="33" l="1"/>
  <c r="O9" i="33"/>
  <c r="O10" i="33" s="1"/>
  <c r="L9" i="33"/>
  <c r="L10" i="33" s="1"/>
  <c r="L8" i="33"/>
  <c r="O35" i="33"/>
  <c r="G30" i="33"/>
  <c r="G31" i="33" s="1"/>
  <c r="G34" i="33" s="1"/>
  <c r="G29" i="33"/>
  <c r="G28" i="33"/>
  <c r="G27" i="33"/>
  <c r="G23" i="33"/>
  <c r="G24" i="33" s="1"/>
  <c r="G22" i="33"/>
  <c r="G21" i="33"/>
  <c r="G20" i="33"/>
  <c r="G16" i="33"/>
  <c r="G17" i="33" s="1"/>
  <c r="G15" i="33"/>
  <c r="G14" i="33"/>
  <c r="G13" i="33"/>
  <c r="E31" i="33"/>
  <c r="E34" i="33" s="1"/>
  <c r="E30" i="33"/>
  <c r="E29" i="33"/>
  <c r="E28" i="33"/>
  <c r="E27" i="33"/>
  <c r="E23" i="33"/>
  <c r="E24" i="33" s="1"/>
  <c r="E22" i="33"/>
  <c r="E21" i="33"/>
  <c r="E20" i="33"/>
  <c r="E16" i="33"/>
  <c r="E17" i="33" s="1"/>
  <c r="E15" i="33"/>
  <c r="E14" i="33"/>
  <c r="E13" i="33"/>
  <c r="E6" i="33"/>
  <c r="E7" i="33" s="1"/>
  <c r="E9" i="33" s="1"/>
  <c r="E10" i="33" s="1"/>
  <c r="I5" i="33"/>
  <c r="I36" i="33" s="1"/>
  <c r="I37" i="33" s="1"/>
  <c r="I4" i="33"/>
  <c r="C30" i="33"/>
  <c r="C31" i="33" s="1"/>
  <c r="C29" i="33"/>
  <c r="C28" i="33"/>
  <c r="C27" i="33"/>
  <c r="C23" i="33"/>
  <c r="C24" i="33" s="1"/>
  <c r="C26" i="33" s="1"/>
  <c r="C22" i="33"/>
  <c r="C21" i="33"/>
  <c r="C20" i="33"/>
  <c r="C16" i="33"/>
  <c r="C17" i="33" s="1"/>
  <c r="C19" i="33" s="1"/>
  <c r="C15" i="33"/>
  <c r="C14" i="33"/>
  <c r="C13" i="33"/>
  <c r="F6" i="33"/>
  <c r="G6" i="33" s="1"/>
  <c r="G7" i="33" s="1"/>
  <c r="G9" i="33" s="1"/>
  <c r="G10" i="33" s="1"/>
  <c r="D6" i="33"/>
  <c r="B6" i="33"/>
  <c r="C6" i="33" s="1"/>
  <c r="C7" i="33" s="1"/>
  <c r="H28" i="33"/>
  <c r="I37" i="32"/>
  <c r="C8" i="33" l="1"/>
  <c r="C9" i="33"/>
  <c r="C10" i="33" s="1"/>
  <c r="C12" i="33" s="1"/>
  <c r="L12" i="33"/>
  <c r="L11" i="33"/>
  <c r="O11" i="33"/>
  <c r="O12" i="33"/>
  <c r="H27" i="33"/>
  <c r="C25" i="33"/>
  <c r="H20" i="33"/>
  <c r="G19" i="33"/>
  <c r="G18" i="33"/>
  <c r="C18" i="33"/>
  <c r="G26" i="33"/>
  <c r="G25" i="33"/>
  <c r="G12" i="33"/>
  <c r="G11" i="33"/>
  <c r="G8" i="33"/>
  <c r="G32" i="33"/>
  <c r="H15" i="33"/>
  <c r="G33" i="33"/>
  <c r="E11" i="33"/>
  <c r="E12" i="33"/>
  <c r="E18" i="33"/>
  <c r="E19" i="33"/>
  <c r="E26" i="33"/>
  <c r="E25" i="33"/>
  <c r="E8" i="33"/>
  <c r="E32" i="33"/>
  <c r="E33" i="33"/>
  <c r="H22" i="33"/>
  <c r="H7" i="33"/>
  <c r="H29" i="33"/>
  <c r="H21" i="33"/>
  <c r="H14" i="33"/>
  <c r="C33" i="33"/>
  <c r="C32" i="33"/>
  <c r="C11" i="33"/>
  <c r="H6" i="33"/>
  <c r="H16" i="33"/>
  <c r="H23" i="33"/>
  <c r="H30" i="33"/>
  <c r="H9" i="33"/>
  <c r="H17" i="33"/>
  <c r="H24" i="33"/>
  <c r="C34" i="33"/>
  <c r="H31" i="33"/>
  <c r="L15" i="32"/>
  <c r="H8" i="33" l="1"/>
  <c r="H19" i="33"/>
  <c r="H18" i="33"/>
  <c r="H12" i="33"/>
  <c r="H11" i="33"/>
  <c r="H32" i="33"/>
  <c r="H33" i="33"/>
  <c r="H26" i="33"/>
  <c r="H13" i="33"/>
  <c r="H25" i="33"/>
  <c r="H34" i="33"/>
  <c r="H10" i="33"/>
  <c r="O32" i="32"/>
  <c r="O33" i="32" s="1"/>
  <c r="O31" i="32"/>
  <c r="O30" i="32"/>
  <c r="O29" i="32"/>
  <c r="O25" i="32"/>
  <c r="O26" i="32" s="1"/>
  <c r="O24" i="32"/>
  <c r="O23" i="32"/>
  <c r="O22" i="32"/>
  <c r="O18" i="32"/>
  <c r="O19" i="32" s="1"/>
  <c r="O17" i="32"/>
  <c r="O16" i="32"/>
  <c r="O15" i="32"/>
  <c r="O35" i="32" l="1"/>
  <c r="O5" i="33" s="1"/>
  <c r="O34" i="32"/>
  <c r="O4" i="33" s="1"/>
  <c r="H37" i="33"/>
  <c r="O21" i="32"/>
  <c r="O20" i="32"/>
  <c r="O28" i="32"/>
  <c r="O27" i="32"/>
  <c r="G33" i="32"/>
  <c r="G30" i="32"/>
  <c r="G31" i="32"/>
  <c r="G32" i="32"/>
  <c r="G23" i="32"/>
  <c r="G24" i="32"/>
  <c r="G25" i="32"/>
  <c r="G26" i="32" s="1"/>
  <c r="G16" i="32"/>
  <c r="G17" i="32"/>
  <c r="G18" i="32"/>
  <c r="G19" i="32" s="1"/>
  <c r="G9" i="32"/>
  <c r="G10" i="32"/>
  <c r="G11" i="32"/>
  <c r="G12" i="32" s="1"/>
  <c r="G29" i="32"/>
  <c r="G22" i="32"/>
  <c r="G15" i="32"/>
  <c r="G8" i="32"/>
  <c r="E33" i="32"/>
  <c r="E30" i="32"/>
  <c r="E31" i="32"/>
  <c r="E32" i="32"/>
  <c r="E26" i="32"/>
  <c r="E23" i="32"/>
  <c r="E24" i="32"/>
  <c r="E25" i="32"/>
  <c r="E16" i="32"/>
  <c r="E17" i="32"/>
  <c r="E18" i="32"/>
  <c r="E19" i="32" s="1"/>
  <c r="E9" i="32"/>
  <c r="E10" i="32"/>
  <c r="E11" i="32"/>
  <c r="E12" i="32" s="1"/>
  <c r="E29" i="32"/>
  <c r="E22" i="32"/>
  <c r="E15" i="32"/>
  <c r="C30" i="32"/>
  <c r="C31" i="32"/>
  <c r="C32" i="32"/>
  <c r="C33" i="32" s="1"/>
  <c r="C26" i="32"/>
  <c r="C23" i="32"/>
  <c r="C24" i="32"/>
  <c r="C25" i="32"/>
  <c r="C16" i="32"/>
  <c r="C17" i="32"/>
  <c r="C18" i="32"/>
  <c r="C19" i="32" s="1"/>
  <c r="C29" i="32"/>
  <c r="C22" i="32"/>
  <c r="C15" i="32"/>
  <c r="C9" i="32"/>
  <c r="C10" i="32"/>
  <c r="C11" i="32"/>
  <c r="C12" i="32" s="1"/>
  <c r="E8" i="32"/>
  <c r="C8" i="32"/>
  <c r="E5" i="32"/>
  <c r="G4" i="32"/>
  <c r="G5" i="32" s="1"/>
  <c r="E4" i="32"/>
  <c r="C4" i="32"/>
  <c r="C5" i="32" s="1"/>
  <c r="L30" i="32"/>
  <c r="L31" i="32"/>
  <c r="L32" i="32"/>
  <c r="L33" i="32" s="1"/>
  <c r="L29" i="32"/>
  <c r="L26" i="32"/>
  <c r="L23" i="32"/>
  <c r="L24" i="32"/>
  <c r="L25" i="32"/>
  <c r="L16" i="32"/>
  <c r="L17" i="32"/>
  <c r="L18" i="32"/>
  <c r="L19" i="32" s="1"/>
  <c r="L22" i="32"/>
  <c r="L9" i="32"/>
  <c r="L10" i="32"/>
  <c r="L11" i="32"/>
  <c r="L12" i="32" s="1"/>
  <c r="L8" i="32"/>
  <c r="L4" i="32"/>
  <c r="L5" i="32" s="1"/>
  <c r="I38" i="32"/>
  <c r="E35" i="32" l="1"/>
  <c r="E5" i="33" s="1"/>
  <c r="E34" i="32"/>
  <c r="E4" i="33" s="1"/>
  <c r="E36" i="33" s="1"/>
  <c r="C34" i="32"/>
  <c r="C35" i="32"/>
  <c r="G34" i="32"/>
  <c r="G4" i="33" s="1"/>
  <c r="G35" i="32"/>
  <c r="G5" i="33" s="1"/>
  <c r="L35" i="32"/>
  <c r="L5" i="33" s="1"/>
  <c r="L34" i="32"/>
  <c r="L4" i="33" s="1"/>
  <c r="L36" i="33" s="1"/>
  <c r="H25" i="32"/>
  <c r="L6" i="32"/>
  <c r="L7" i="32"/>
  <c r="L28" i="32"/>
  <c r="L27" i="32"/>
  <c r="E20" i="32"/>
  <c r="E21" i="32"/>
  <c r="G21" i="32"/>
  <c r="G20" i="32"/>
  <c r="G28" i="32"/>
  <c r="G27" i="32"/>
  <c r="L13" i="32"/>
  <c r="L14" i="32"/>
  <c r="L20" i="32"/>
  <c r="L21" i="32"/>
  <c r="E28" i="32"/>
  <c r="E27" i="32"/>
  <c r="C21" i="32"/>
  <c r="C20" i="32"/>
  <c r="C6" i="32"/>
  <c r="C7" i="32"/>
  <c r="H5" i="32"/>
  <c r="E6" i="32"/>
  <c r="E7" i="32"/>
  <c r="H4" i="32"/>
  <c r="E14" i="32"/>
  <c r="E13" i="32"/>
  <c r="G13" i="32"/>
  <c r="G14" i="32"/>
  <c r="G7" i="32"/>
  <c r="G6" i="32"/>
  <c r="C14" i="32"/>
  <c r="C13" i="32"/>
  <c r="H32" i="32"/>
  <c r="H33" i="32"/>
  <c r="H29" i="32"/>
  <c r="C28" i="32"/>
  <c r="C27" i="32"/>
  <c r="H22" i="32"/>
  <c r="H19" i="32"/>
  <c r="H18" i="32"/>
  <c r="H15" i="32"/>
  <c r="H11" i="32"/>
  <c r="H10" i="32"/>
  <c r="H8" i="32"/>
  <c r="H26" i="32"/>
  <c r="H12" i="32"/>
  <c r="H9" i="32"/>
  <c r="H31" i="32"/>
  <c r="H16" i="32"/>
  <c r="H23" i="32"/>
  <c r="H24" i="32"/>
  <c r="H30" i="32"/>
  <c r="N8" i="1"/>
  <c r="C4" i="33" l="1"/>
  <c r="H34" i="32"/>
  <c r="C5" i="33"/>
  <c r="H5" i="33" s="1"/>
  <c r="H35" i="32"/>
  <c r="G36" i="33"/>
  <c r="H27" i="32"/>
  <c r="H28" i="32"/>
  <c r="H7" i="32"/>
  <c r="H14" i="32"/>
  <c r="H6" i="32"/>
  <c r="L37" i="32"/>
  <c r="H20" i="32"/>
  <c r="H21" i="32"/>
  <c r="H13" i="32"/>
  <c r="G37" i="32"/>
  <c r="E37" i="32"/>
  <c r="H4" i="33" l="1"/>
  <c r="C36" i="33"/>
  <c r="H38" i="32"/>
  <c r="C37" i="32"/>
  <c r="H17" i="32"/>
  <c r="L34" i="31" l="1"/>
  <c r="L33" i="31"/>
  <c r="L32" i="31"/>
  <c r="L28" i="31"/>
  <c r="L29" i="31" s="1"/>
  <c r="L31" i="31" s="1"/>
  <c r="L27" i="31"/>
  <c r="L26" i="31"/>
  <c r="L25" i="31"/>
  <c r="L21" i="31"/>
  <c r="L22" i="31" s="1"/>
  <c r="L20" i="31"/>
  <c r="L19" i="31"/>
  <c r="L18" i="31"/>
  <c r="L14" i="31"/>
  <c r="L15" i="31" s="1"/>
  <c r="L13" i="31"/>
  <c r="L36" i="31" l="1"/>
  <c r="L16" i="31"/>
  <c r="L17" i="31"/>
  <c r="L24" i="31"/>
  <c r="L23" i="31"/>
  <c r="L30" i="31"/>
  <c r="G33" i="31"/>
  <c r="G34" i="31"/>
  <c r="G26" i="31"/>
  <c r="G27" i="31"/>
  <c r="G28" i="31"/>
  <c r="G29" i="31" s="1"/>
  <c r="G19" i="31"/>
  <c r="G20" i="31"/>
  <c r="G21" i="31"/>
  <c r="G22" i="31" s="1"/>
  <c r="G13" i="31"/>
  <c r="G14" i="31"/>
  <c r="G32" i="31"/>
  <c r="G25" i="31"/>
  <c r="G18" i="31"/>
  <c r="E33" i="31"/>
  <c r="E34" i="31"/>
  <c r="C33" i="31"/>
  <c r="C34" i="31"/>
  <c r="E26" i="31"/>
  <c r="E27" i="31"/>
  <c r="E28" i="31"/>
  <c r="E29" i="31" s="1"/>
  <c r="E19" i="31"/>
  <c r="E20" i="31"/>
  <c r="E21" i="31"/>
  <c r="E22" i="31" s="1"/>
  <c r="E32" i="31"/>
  <c r="E25" i="31"/>
  <c r="E18" i="31"/>
  <c r="E13" i="31"/>
  <c r="E14" i="31"/>
  <c r="E15" i="31" s="1"/>
  <c r="G12" i="31"/>
  <c r="E12" i="31"/>
  <c r="C32" i="31"/>
  <c r="C25" i="31"/>
  <c r="C18" i="31"/>
  <c r="G15" i="31"/>
  <c r="C13" i="31"/>
  <c r="C14" i="31"/>
  <c r="C15" i="31" s="1"/>
  <c r="G5" i="31"/>
  <c r="E5" i="31"/>
  <c r="J19" i="1" l="1"/>
  <c r="I36" i="30"/>
  <c r="N7" i="1" l="1"/>
  <c r="N6" i="1"/>
  <c r="N5" i="1"/>
  <c r="N4" i="1"/>
  <c r="C26" i="31" l="1"/>
  <c r="C27" i="31"/>
  <c r="C19" i="31"/>
  <c r="C20" i="31"/>
  <c r="H20" i="31" s="1"/>
  <c r="C12" i="31"/>
  <c r="C5" i="31"/>
  <c r="C6" i="31"/>
  <c r="G31" i="31"/>
  <c r="G30" i="31"/>
  <c r="E31" i="31"/>
  <c r="E30" i="31"/>
  <c r="G24" i="31"/>
  <c r="G23" i="31"/>
  <c r="E24" i="31"/>
  <c r="E23" i="31"/>
  <c r="G17" i="31"/>
  <c r="G16" i="31"/>
  <c r="E17" i="31"/>
  <c r="E16" i="31"/>
  <c r="C17" i="31"/>
  <c r="C16" i="31"/>
  <c r="I36" i="31"/>
  <c r="I37" i="31" s="1"/>
  <c r="C31" i="31"/>
  <c r="C28" i="31"/>
  <c r="C29" i="31" s="1"/>
  <c r="H27" i="31"/>
  <c r="C21" i="31"/>
  <c r="C22" i="31" s="1"/>
  <c r="C23" i="31" s="1"/>
  <c r="G7" i="31"/>
  <c r="G8" i="31" s="1"/>
  <c r="G10" i="31" s="1"/>
  <c r="E7" i="31"/>
  <c r="E8" i="31" s="1"/>
  <c r="E10" i="31" s="1"/>
  <c r="C7" i="31"/>
  <c r="C8" i="31" s="1"/>
  <c r="C11" i="31" s="1"/>
  <c r="G6" i="31"/>
  <c r="E6" i="31"/>
  <c r="C24" i="31" l="1"/>
  <c r="C30" i="31"/>
  <c r="G9" i="31"/>
  <c r="G11" i="31"/>
  <c r="E11" i="31"/>
  <c r="E9" i="31"/>
  <c r="C9" i="31"/>
  <c r="C10" i="31"/>
  <c r="H7" i="31"/>
  <c r="H6" i="31"/>
  <c r="H15" i="31"/>
  <c r="H22" i="31"/>
  <c r="H29" i="31"/>
  <c r="H5" i="31"/>
  <c r="H14" i="31"/>
  <c r="H21" i="31"/>
  <c r="H28" i="31"/>
  <c r="H17" i="31"/>
  <c r="H24" i="31"/>
  <c r="H31" i="31"/>
  <c r="H8" i="31"/>
  <c r="H16" i="31"/>
  <c r="H23" i="31"/>
  <c r="H30" i="31"/>
  <c r="G28" i="30"/>
  <c r="G29" i="30"/>
  <c r="G30" i="30"/>
  <c r="G31" i="30" s="1"/>
  <c r="G4" i="31" s="1"/>
  <c r="G27" i="30"/>
  <c r="E28" i="30"/>
  <c r="E29" i="30"/>
  <c r="E30" i="30"/>
  <c r="E31" i="30" s="1"/>
  <c r="E33" i="30" s="1"/>
  <c r="E27" i="30"/>
  <c r="C28" i="30"/>
  <c r="C29" i="30"/>
  <c r="C30" i="30"/>
  <c r="C31" i="30" s="1"/>
  <c r="C27" i="30"/>
  <c r="G21" i="30"/>
  <c r="G22" i="30"/>
  <c r="G23" i="30"/>
  <c r="G24" i="30" s="1"/>
  <c r="G20" i="30"/>
  <c r="E21" i="30"/>
  <c r="E22" i="30"/>
  <c r="E23" i="30"/>
  <c r="E24" i="30" s="1"/>
  <c r="E26" i="30" s="1"/>
  <c r="E20" i="30"/>
  <c r="C21" i="30"/>
  <c r="C22" i="30"/>
  <c r="C23" i="30"/>
  <c r="C24" i="30" s="1"/>
  <c r="C26" i="30" s="1"/>
  <c r="C20" i="30"/>
  <c r="H20" i="30" s="1"/>
  <c r="G15" i="30"/>
  <c r="G16" i="30"/>
  <c r="G17" i="30" s="1"/>
  <c r="G14" i="30"/>
  <c r="E15" i="30"/>
  <c r="E16" i="30"/>
  <c r="E17" i="30" s="1"/>
  <c r="E18" i="30" s="1"/>
  <c r="E14" i="30"/>
  <c r="C15" i="30"/>
  <c r="C16" i="30"/>
  <c r="C17" i="30" s="1"/>
  <c r="C14" i="30"/>
  <c r="G8" i="30"/>
  <c r="G9" i="30" s="1"/>
  <c r="G7" i="30"/>
  <c r="G6" i="30"/>
  <c r="E8" i="30"/>
  <c r="E9" i="30" s="1"/>
  <c r="E7" i="30"/>
  <c r="E6" i="30"/>
  <c r="C7" i="30"/>
  <c r="C8" i="30"/>
  <c r="C6" i="30"/>
  <c r="I37" i="30"/>
  <c r="G13" i="30" l="1"/>
  <c r="G11" i="30"/>
  <c r="G12" i="30"/>
  <c r="G10" i="30"/>
  <c r="E13" i="30"/>
  <c r="E11" i="30"/>
  <c r="E10" i="30"/>
  <c r="E12" i="30"/>
  <c r="C32" i="30"/>
  <c r="C4" i="31"/>
  <c r="E34" i="30"/>
  <c r="E4" i="31"/>
  <c r="E36" i="31" s="1"/>
  <c r="H9" i="31"/>
  <c r="G33" i="30"/>
  <c r="G34" i="30"/>
  <c r="E32" i="30"/>
  <c r="C34" i="30"/>
  <c r="H10" i="31"/>
  <c r="G36" i="31"/>
  <c r="H18" i="31"/>
  <c r="H13" i="31"/>
  <c r="H34" i="31"/>
  <c r="H32" i="31"/>
  <c r="H25" i="31"/>
  <c r="H19" i="31"/>
  <c r="H11" i="31"/>
  <c r="H33" i="31"/>
  <c r="H26" i="31"/>
  <c r="H12" i="31"/>
  <c r="G26" i="30"/>
  <c r="H26" i="30" s="1"/>
  <c r="G25" i="30"/>
  <c r="E25" i="30"/>
  <c r="E19" i="30"/>
  <c r="C19" i="30"/>
  <c r="C18" i="30"/>
  <c r="G32" i="30"/>
  <c r="C33" i="30"/>
  <c r="H21" i="30"/>
  <c r="C25" i="30"/>
  <c r="G18" i="30"/>
  <c r="G19" i="30"/>
  <c r="H16" i="30"/>
  <c r="H24" i="30"/>
  <c r="H31" i="30"/>
  <c r="H23" i="30"/>
  <c r="H22" i="30"/>
  <c r="H17" i="30"/>
  <c r="H27" i="30"/>
  <c r="H30" i="30"/>
  <c r="H4" i="31" l="1"/>
  <c r="H18" i="30"/>
  <c r="C36" i="31"/>
  <c r="H37" i="31"/>
  <c r="H33" i="30"/>
  <c r="H34" i="30"/>
  <c r="H32" i="30"/>
  <c r="H25" i="30"/>
  <c r="H19" i="30"/>
  <c r="H29" i="30"/>
  <c r="H6" i="30"/>
  <c r="H28" i="30"/>
  <c r="I38" i="29"/>
  <c r="I39" i="29" s="1"/>
  <c r="G33" i="29"/>
  <c r="G34" i="29" s="1"/>
  <c r="E33" i="29"/>
  <c r="E34" i="29" s="1"/>
  <c r="C33" i="29"/>
  <c r="C34" i="29" s="1"/>
  <c r="G32" i="29"/>
  <c r="E32" i="29"/>
  <c r="C32" i="29"/>
  <c r="G31" i="29"/>
  <c r="E31" i="29"/>
  <c r="C31" i="29"/>
  <c r="G30" i="29"/>
  <c r="C30" i="29"/>
  <c r="G26" i="29"/>
  <c r="G27" i="29" s="1"/>
  <c r="E26" i="29"/>
  <c r="E27" i="29" s="1"/>
  <c r="C26" i="29"/>
  <c r="C27" i="29" s="1"/>
  <c r="G25" i="29"/>
  <c r="E25" i="29"/>
  <c r="C25" i="29"/>
  <c r="G24" i="29"/>
  <c r="E24" i="29"/>
  <c r="C24" i="29"/>
  <c r="G23" i="29"/>
  <c r="E23" i="29"/>
  <c r="C23" i="29"/>
  <c r="G22" i="29"/>
  <c r="E22" i="29"/>
  <c r="C22" i="29"/>
  <c r="G21" i="29"/>
  <c r="E21" i="29"/>
  <c r="C21" i="29"/>
  <c r="H20" i="29"/>
  <c r="G19" i="29"/>
  <c r="E19" i="29"/>
  <c r="C19" i="29"/>
  <c r="G18" i="29"/>
  <c r="E18" i="29"/>
  <c r="C18" i="29"/>
  <c r="G17" i="29"/>
  <c r="E17" i="29"/>
  <c r="C17" i="29"/>
  <c r="G16" i="29"/>
  <c r="E16" i="29"/>
  <c r="C16" i="29"/>
  <c r="E12" i="29"/>
  <c r="E13" i="29" s="1"/>
  <c r="C12" i="29"/>
  <c r="G11" i="29"/>
  <c r="G12" i="29" s="1"/>
  <c r="G13" i="29" s="1"/>
  <c r="E11" i="29"/>
  <c r="C11" i="29"/>
  <c r="G10" i="29"/>
  <c r="E10" i="29"/>
  <c r="C10" i="29"/>
  <c r="G9" i="29"/>
  <c r="E9" i="29"/>
  <c r="C9" i="29"/>
  <c r="G5" i="29"/>
  <c r="G6" i="29" s="1"/>
  <c r="E5" i="29"/>
  <c r="E6" i="29" s="1"/>
  <c r="C5" i="29"/>
  <c r="G4" i="29"/>
  <c r="E4" i="29"/>
  <c r="C4" i="29"/>
  <c r="E35" i="29" l="1"/>
  <c r="E4" i="30"/>
  <c r="E5" i="30"/>
  <c r="E36" i="29"/>
  <c r="G4" i="30"/>
  <c r="G36" i="29"/>
  <c r="G35" i="29"/>
  <c r="G5" i="30"/>
  <c r="C4" i="30"/>
  <c r="C35" i="29"/>
  <c r="C5" i="30"/>
  <c r="C36" i="29"/>
  <c r="H34" i="29"/>
  <c r="H37" i="30"/>
  <c r="H8" i="30"/>
  <c r="C9" i="30"/>
  <c r="H7" i="30"/>
  <c r="H12" i="29"/>
  <c r="H21" i="29"/>
  <c r="H31" i="29"/>
  <c r="H25" i="29"/>
  <c r="H19" i="29"/>
  <c r="H18" i="29"/>
  <c r="H16" i="29"/>
  <c r="H10" i="29"/>
  <c r="H17" i="29"/>
  <c r="H11" i="29"/>
  <c r="H9" i="29"/>
  <c r="H5" i="29"/>
  <c r="H4" i="29"/>
  <c r="H33" i="29"/>
  <c r="H32" i="29"/>
  <c r="H24" i="29"/>
  <c r="H23" i="29"/>
  <c r="H22" i="29"/>
  <c r="G29" i="29"/>
  <c r="G28" i="29"/>
  <c r="E8" i="29"/>
  <c r="E7" i="29"/>
  <c r="E15" i="29"/>
  <c r="E14" i="29"/>
  <c r="G7" i="29"/>
  <c r="G8" i="29"/>
  <c r="C29" i="29"/>
  <c r="C28" i="29"/>
  <c r="H27" i="29"/>
  <c r="G15" i="29"/>
  <c r="G14" i="29"/>
  <c r="E29" i="29"/>
  <c r="E30" i="29" s="1"/>
  <c r="H30" i="29" s="1"/>
  <c r="E28" i="29"/>
  <c r="H26" i="29"/>
  <c r="C13" i="29"/>
  <c r="C6" i="29"/>
  <c r="G31" i="28"/>
  <c r="G30" i="28"/>
  <c r="G26" i="28"/>
  <c r="G27" i="28" s="1"/>
  <c r="G28" i="28" s="1"/>
  <c r="G25" i="28"/>
  <c r="G24" i="28"/>
  <c r="G23" i="28"/>
  <c r="G19" i="28"/>
  <c r="G18" i="28"/>
  <c r="G17" i="28"/>
  <c r="G16" i="28"/>
  <c r="G12" i="28"/>
  <c r="G13" i="28" s="1"/>
  <c r="G11" i="28"/>
  <c r="G10" i="28"/>
  <c r="G9" i="28"/>
  <c r="G5" i="28"/>
  <c r="G6" i="28" s="1"/>
  <c r="G4" i="28"/>
  <c r="E31" i="28"/>
  <c r="E30" i="28"/>
  <c r="E26" i="28"/>
  <c r="E27" i="28" s="1"/>
  <c r="E29" i="28" s="1"/>
  <c r="E25" i="28"/>
  <c r="E24" i="28"/>
  <c r="E23" i="28"/>
  <c r="E19" i="28"/>
  <c r="E20" i="28" s="1"/>
  <c r="E22" i="28" s="1"/>
  <c r="E18" i="28"/>
  <c r="E17" i="28"/>
  <c r="E16" i="28"/>
  <c r="E12" i="28"/>
  <c r="E13" i="28" s="1"/>
  <c r="E11" i="28"/>
  <c r="E10" i="28"/>
  <c r="E9" i="28"/>
  <c r="E5" i="28"/>
  <c r="E6" i="28" s="1"/>
  <c r="E4" i="28"/>
  <c r="C24" i="28"/>
  <c r="C25" i="28"/>
  <c r="C26" i="28"/>
  <c r="C27" i="28" s="1"/>
  <c r="C28" i="28" s="1"/>
  <c r="C23" i="28"/>
  <c r="C31" i="28"/>
  <c r="C30" i="28"/>
  <c r="C17" i="28"/>
  <c r="C18" i="28"/>
  <c r="C19" i="28"/>
  <c r="C20" i="28" s="1"/>
  <c r="C16" i="28"/>
  <c r="C10" i="28"/>
  <c r="C11" i="28"/>
  <c r="C12" i="28"/>
  <c r="C9" i="28"/>
  <c r="C4" i="28"/>
  <c r="I33" i="28"/>
  <c r="I34" i="28" s="1"/>
  <c r="C5" i="28"/>
  <c r="C6" i="28" s="1"/>
  <c r="H5" i="30" l="1"/>
  <c r="H12" i="28"/>
  <c r="G36" i="30"/>
  <c r="H4" i="28"/>
  <c r="H18" i="28"/>
  <c r="E36" i="30"/>
  <c r="H10" i="28"/>
  <c r="H4" i="30"/>
  <c r="C13" i="30"/>
  <c r="C11" i="30"/>
  <c r="H11" i="30" s="1"/>
  <c r="C10" i="30"/>
  <c r="C12" i="30"/>
  <c r="H12" i="30" s="1"/>
  <c r="H9" i="30"/>
  <c r="C22" i="28"/>
  <c r="H22" i="28" s="1"/>
  <c r="C21" i="28"/>
  <c r="C7" i="28"/>
  <c r="C8" i="28"/>
  <c r="H6" i="28"/>
  <c r="H19" i="28"/>
  <c r="C13" i="28"/>
  <c r="H9" i="28"/>
  <c r="H16" i="28"/>
  <c r="H11" i="28"/>
  <c r="H30" i="28"/>
  <c r="H25" i="28"/>
  <c r="H17" i="28"/>
  <c r="G29" i="28"/>
  <c r="G20" i="28"/>
  <c r="H20" i="28" s="1"/>
  <c r="G38" i="29"/>
  <c r="H28" i="29"/>
  <c r="H29" i="29"/>
  <c r="E38" i="29"/>
  <c r="H6" i="29"/>
  <c r="C7" i="29"/>
  <c r="H7" i="29" s="1"/>
  <c r="C8" i="29"/>
  <c r="H8" i="29" s="1"/>
  <c r="H13" i="29"/>
  <c r="C15" i="29"/>
  <c r="H15" i="29" s="1"/>
  <c r="C14" i="29"/>
  <c r="H14" i="29" s="1"/>
  <c r="H24" i="28"/>
  <c r="H31" i="28"/>
  <c r="E28" i="28"/>
  <c r="H28" i="28" s="1"/>
  <c r="H27" i="28"/>
  <c r="C29" i="28"/>
  <c r="H26" i="28"/>
  <c r="H23" i="28"/>
  <c r="H5" i="28"/>
  <c r="G7" i="28"/>
  <c r="G8" i="28"/>
  <c r="G15" i="28"/>
  <c r="G14" i="28"/>
  <c r="E7" i="28"/>
  <c r="E8" i="28"/>
  <c r="E15" i="28"/>
  <c r="E14" i="28"/>
  <c r="E21" i="28"/>
  <c r="H21" i="28" s="1"/>
  <c r="H38" i="29" l="1"/>
  <c r="H39" i="29" s="1"/>
  <c r="H7" i="28"/>
  <c r="H29" i="28"/>
  <c r="H15" i="30"/>
  <c r="H14" i="30"/>
  <c r="H13" i="30"/>
  <c r="H10" i="30"/>
  <c r="C14" i="28"/>
  <c r="H14" i="28" s="1"/>
  <c r="C15" i="28"/>
  <c r="H15" i="28" s="1"/>
  <c r="H13" i="28"/>
  <c r="H8" i="28"/>
  <c r="C38" i="29"/>
  <c r="E33" i="28"/>
  <c r="G33" i="28"/>
  <c r="H34" i="27"/>
  <c r="H33" i="27"/>
  <c r="H29" i="27"/>
  <c r="H30" i="27" s="1"/>
  <c r="H32" i="27" s="1"/>
  <c r="H28" i="27"/>
  <c r="H27" i="27"/>
  <c r="H26" i="27"/>
  <c r="H22" i="27"/>
  <c r="H23" i="27" s="1"/>
  <c r="H21" i="27"/>
  <c r="H20" i="27"/>
  <c r="H19" i="27"/>
  <c r="H15" i="27"/>
  <c r="H16" i="27" s="1"/>
  <c r="H14" i="27"/>
  <c r="H13" i="27"/>
  <c r="H12" i="27"/>
  <c r="H8" i="27"/>
  <c r="H9" i="27" s="1"/>
  <c r="H7" i="27"/>
  <c r="H6" i="27"/>
  <c r="H5" i="27"/>
  <c r="F34" i="27"/>
  <c r="F33" i="27"/>
  <c r="F29" i="27"/>
  <c r="F30" i="27" s="1"/>
  <c r="F28" i="27"/>
  <c r="F27" i="27"/>
  <c r="F26" i="27"/>
  <c r="F22" i="27"/>
  <c r="F23" i="27" s="1"/>
  <c r="F21" i="27"/>
  <c r="F20" i="27"/>
  <c r="F19" i="27"/>
  <c r="F15" i="27"/>
  <c r="F16" i="27" s="1"/>
  <c r="F14" i="27"/>
  <c r="F13" i="27"/>
  <c r="F12" i="27"/>
  <c r="F8" i="27"/>
  <c r="F9" i="27" s="1"/>
  <c r="F11" i="27" s="1"/>
  <c r="F7" i="27"/>
  <c r="F6" i="27"/>
  <c r="F5" i="27"/>
  <c r="D34" i="27"/>
  <c r="D33" i="27"/>
  <c r="D29" i="27"/>
  <c r="D30" i="27" s="1"/>
  <c r="D28" i="27"/>
  <c r="D27" i="27"/>
  <c r="D26" i="27"/>
  <c r="D22" i="27"/>
  <c r="D23" i="27" s="1"/>
  <c r="D21" i="27"/>
  <c r="D20" i="27"/>
  <c r="D19" i="27"/>
  <c r="D15" i="27"/>
  <c r="D16" i="27" s="1"/>
  <c r="D14" i="27"/>
  <c r="D13" i="27"/>
  <c r="D12" i="27"/>
  <c r="D6" i="27"/>
  <c r="D7" i="27"/>
  <c r="D8" i="27"/>
  <c r="D9" i="27" s="1"/>
  <c r="J36" i="27"/>
  <c r="J37" i="27" s="1"/>
  <c r="D5" i="27"/>
  <c r="H33" i="28" l="1"/>
  <c r="I34" i="27"/>
  <c r="C36" i="30"/>
  <c r="C33" i="28"/>
  <c r="H34" i="28"/>
  <c r="I26" i="27"/>
  <c r="I33" i="27"/>
  <c r="I19" i="27"/>
  <c r="D11" i="27"/>
  <c r="D10" i="27"/>
  <c r="H11" i="27"/>
  <c r="H10" i="27"/>
  <c r="H17" i="27"/>
  <c r="H18" i="27"/>
  <c r="H25" i="27"/>
  <c r="H24" i="27"/>
  <c r="H31" i="27"/>
  <c r="F18" i="27"/>
  <c r="F17" i="27"/>
  <c r="F24" i="27"/>
  <c r="F25" i="27"/>
  <c r="F32" i="27"/>
  <c r="F31" i="27"/>
  <c r="F10" i="27"/>
  <c r="D31" i="27"/>
  <c r="D32" i="27"/>
  <c r="I32" i="27" s="1"/>
  <c r="D24" i="27"/>
  <c r="D25" i="27"/>
  <c r="D17" i="27"/>
  <c r="D18" i="27"/>
  <c r="I6" i="27"/>
  <c r="I5" i="27"/>
  <c r="I12" i="27"/>
  <c r="I14" i="27"/>
  <c r="I21" i="27"/>
  <c r="I28" i="27"/>
  <c r="I13" i="27"/>
  <c r="I20" i="27"/>
  <c r="I27" i="27"/>
  <c r="AC4" i="1"/>
  <c r="AC5" i="1"/>
  <c r="AC6" i="1"/>
  <c r="AC7" i="1"/>
  <c r="AB4" i="1"/>
  <c r="AB5" i="1"/>
  <c r="AB6" i="1"/>
  <c r="AB7" i="1"/>
  <c r="AA4" i="1"/>
  <c r="AA5" i="1"/>
  <c r="AA6" i="1"/>
  <c r="AA7" i="1"/>
  <c r="AA9" i="1"/>
  <c r="AA10" i="1"/>
  <c r="AA11" i="1"/>
  <c r="AA12" i="1"/>
  <c r="AA13" i="1"/>
  <c r="AA14" i="1"/>
  <c r="AA15" i="1"/>
  <c r="Y4" i="1"/>
  <c r="I17" i="27" l="1"/>
  <c r="I10" i="27"/>
  <c r="I31" i="27"/>
  <c r="I24" i="27"/>
  <c r="I18" i="27"/>
  <c r="I11" i="27"/>
  <c r="I25" i="27"/>
  <c r="I22" i="27"/>
  <c r="I23" i="27"/>
  <c r="I15" i="27"/>
  <c r="I9" i="27"/>
  <c r="I8" i="27"/>
  <c r="I29" i="27"/>
  <c r="I16" i="27"/>
  <c r="I30" i="27"/>
  <c r="I7" i="27"/>
  <c r="D36" i="27" l="1"/>
  <c r="H36" i="27"/>
  <c r="I36" i="27" l="1"/>
  <c r="I37" i="27" s="1"/>
  <c r="F36" i="27"/>
  <c r="V16" i="1" l="1"/>
  <c r="W16" i="1"/>
  <c r="U16" i="1"/>
  <c r="T16" i="1"/>
  <c r="AC9" i="1"/>
  <c r="AC10" i="1"/>
  <c r="AC11" i="1"/>
  <c r="AC12" i="1"/>
  <c r="AC13" i="1"/>
  <c r="AC14" i="1"/>
  <c r="AC15" i="1"/>
  <c r="AC8" i="1"/>
  <c r="AB9" i="1"/>
  <c r="AB10" i="1"/>
  <c r="AB11" i="1"/>
  <c r="AB12" i="1"/>
  <c r="AB13" i="1"/>
  <c r="AB14" i="1"/>
  <c r="AB15" i="1"/>
  <c r="AB8" i="1"/>
  <c r="AA8" i="1"/>
  <c r="Y7" i="1"/>
  <c r="AE7" i="1" s="1"/>
  <c r="Z7" i="1" s="1"/>
  <c r="AD7" i="1" s="1"/>
  <c r="Y12" i="1"/>
  <c r="Y13" i="1"/>
  <c r="Y14" i="1"/>
  <c r="Y15" i="1"/>
  <c r="Y6" i="1"/>
  <c r="AE6" i="1" s="1"/>
  <c r="AD6" i="1" s="1"/>
  <c r="Y5" i="1"/>
  <c r="AE5" i="1" s="1"/>
  <c r="Z5" i="1" s="1"/>
  <c r="AD5" i="1" s="1"/>
  <c r="AE4" i="1"/>
  <c r="AD4" i="1" s="1"/>
  <c r="Z10" i="1" l="1"/>
  <c r="AD10" i="1" s="1"/>
  <c r="Z14" i="1"/>
  <c r="AD14" i="1" s="1"/>
  <c r="Z13" i="1"/>
  <c r="AD13" i="1" s="1"/>
  <c r="Z9" i="1"/>
  <c r="AD9" i="1" s="1"/>
  <c r="X16" i="1"/>
  <c r="Z15" i="1"/>
  <c r="AD15" i="1" s="1"/>
  <c r="Z11" i="1"/>
  <c r="AD11" i="1" s="1"/>
  <c r="AC16" i="1"/>
  <c r="Z12" i="1"/>
  <c r="AD12" i="1" s="1"/>
  <c r="Y16" i="1"/>
  <c r="AA16" i="1"/>
  <c r="AB16" i="1"/>
  <c r="Z8" i="1" l="1"/>
  <c r="AE16" i="1"/>
  <c r="Z16" i="1" l="1"/>
  <c r="AD8" i="1"/>
  <c r="AD16" i="1" s="1"/>
  <c r="E12" i="18" l="1"/>
  <c r="E14" i="18" s="1"/>
  <c r="D23" i="17" l="1"/>
  <c r="C23" i="17"/>
  <c r="B23" i="17"/>
  <c r="I17" i="17"/>
  <c r="H17" i="17"/>
  <c r="G17" i="17"/>
  <c r="F17" i="17"/>
  <c r="B24" i="17" s="1"/>
  <c r="E17" i="17"/>
  <c r="D17" i="17"/>
  <c r="C24" i="17" s="1"/>
  <c r="C17" i="17"/>
  <c r="B17" i="17"/>
  <c r="I18" i="17" l="1"/>
  <c r="D24" i="17" s="1"/>
  <c r="C19" i="1" l="1"/>
  <c r="D19" i="1"/>
  <c r="E19" i="1"/>
  <c r="F19" i="1"/>
  <c r="G19" i="1"/>
  <c r="H19" i="1"/>
  <c r="I19" i="1"/>
  <c r="K19" i="1"/>
  <c r="L19" i="1"/>
  <c r="M19" i="1"/>
  <c r="O19" i="1"/>
  <c r="B19" i="1" l="1"/>
  <c r="N19" i="1" l="1"/>
  <c r="I25" i="39"/>
  <c r="B25" i="39" s="1"/>
  <c r="M36" i="39"/>
  <c r="I28" i="39"/>
  <c r="B28" i="39" s="1"/>
  <c r="I27" i="39"/>
  <c r="B27" i="39" s="1"/>
  <c r="I29" i="39"/>
  <c r="B29" i="39" s="1"/>
  <c r="I26" i="39" l="1"/>
  <c r="B26" i="39" l="1"/>
  <c r="I36" i="39"/>
</calcChain>
</file>

<file path=xl/comments1.xml><?xml version="1.0" encoding="utf-8"?>
<comments xmlns="http://schemas.openxmlformats.org/spreadsheetml/2006/main">
  <authors>
    <author>Autor</author>
  </authors>
  <commentList>
    <comment ref="E4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CENTROPOL
</t>
        </r>
      </text>
    </comment>
  </commentList>
</comments>
</file>

<file path=xl/sharedStrings.xml><?xml version="1.0" encoding="utf-8"?>
<sst xmlns="http://schemas.openxmlformats.org/spreadsheetml/2006/main" count="412" uniqueCount="145">
  <si>
    <t>PAV.I</t>
  </si>
  <si>
    <t>PAV.II</t>
  </si>
  <si>
    <t>PAV.III</t>
  </si>
  <si>
    <t>PORÁŽ.</t>
  </si>
  <si>
    <t>STÁJE</t>
  </si>
  <si>
    <t>OSTATNÍ</t>
  </si>
  <si>
    <t>spotřeba</t>
  </si>
  <si>
    <t>LEDEN</t>
  </si>
  <si>
    <t>ÚNOR</t>
  </si>
  <si>
    <t>BŘEZEN</t>
  </si>
  <si>
    <t>DUBEN</t>
  </si>
  <si>
    <t>KVĚTEN</t>
  </si>
  <si>
    <t>ČERVEN</t>
  </si>
  <si>
    <t>SRPEN</t>
  </si>
  <si>
    <t>ZÁŘÍ</t>
  </si>
  <si>
    <t>ŘÍJEN</t>
  </si>
  <si>
    <t>LISTOPAD</t>
  </si>
  <si>
    <t>PROSINE</t>
  </si>
  <si>
    <t>CELKEM</t>
  </si>
  <si>
    <t>Čist.st</t>
  </si>
  <si>
    <t>Kotelna</t>
  </si>
  <si>
    <t>MBL pav.3</t>
  </si>
  <si>
    <t>Oper.tr.I</t>
  </si>
  <si>
    <t>ČERVENEC</t>
  </si>
  <si>
    <t>CELKOVÁ*10</t>
  </si>
  <si>
    <t>naše měř.*10</t>
  </si>
  <si>
    <t>PR.PL.</t>
  </si>
  <si>
    <t>registrační klíč     5189368b</t>
  </si>
  <si>
    <t>ID adresa   172.25.150.11</t>
  </si>
  <si>
    <t>255.255.255.0</t>
  </si>
  <si>
    <t>Brána    172.25.150.254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</si>
  <si>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</si>
  <si>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</si>
  <si>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</si>
  <si>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</si>
  <si>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</si>
  <si>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</si>
  <si>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</si>
  <si>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</si>
  <si>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</si>
  <si>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</si>
  <si>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</si>
  <si>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</si>
  <si>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</si>
  <si>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</si>
  <si>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</si>
  <si>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</si>
  <si>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</si>
  <si>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</si>
  <si>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</si>
  <si>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</si>
  <si>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</si>
  <si>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</si>
  <si>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Rezerva</t>
  </si>
  <si>
    <t>300/5</t>
  </si>
  <si>
    <t>200/5</t>
  </si>
  <si>
    <t>Rybárna</t>
  </si>
  <si>
    <t>Stáj</t>
  </si>
  <si>
    <t>Čistička</t>
  </si>
  <si>
    <t>100/5</t>
  </si>
  <si>
    <t>Pavilon I.</t>
  </si>
  <si>
    <t>Pavilon II.</t>
  </si>
  <si>
    <t>Pavilon III.</t>
  </si>
  <si>
    <t>MBL</t>
  </si>
  <si>
    <t>Ostatní</t>
  </si>
  <si>
    <t xml:space="preserve">pozice </t>
  </si>
  <si>
    <t>vývod</t>
  </si>
  <si>
    <t>tr.převod</t>
  </si>
  <si>
    <t>přívod</t>
  </si>
  <si>
    <t>1000/5</t>
  </si>
  <si>
    <t>koeficient</t>
  </si>
  <si>
    <t>imp 12800</t>
  </si>
  <si>
    <t>M23</t>
  </si>
  <si>
    <t>Porážka</t>
  </si>
  <si>
    <t>Pra. Plyn. m3</t>
  </si>
  <si>
    <t>Pra. Plyn. Mwh</t>
  </si>
  <si>
    <t>Kč s DPH</t>
  </si>
  <si>
    <t>PRe. Mwh</t>
  </si>
  <si>
    <t>vodné m3</t>
  </si>
  <si>
    <t>Dešťová kč</t>
  </si>
  <si>
    <r>
      <t>tepl.</t>
    </r>
    <r>
      <rPr>
        <sz val="11"/>
        <color theme="1"/>
        <rFont val="Arial"/>
        <family val="2"/>
        <charset val="238"/>
      </rPr>
      <t>Ø</t>
    </r>
  </si>
  <si>
    <t>ČERVNC</t>
  </si>
  <si>
    <t>LISTPAD</t>
  </si>
  <si>
    <t>PROSIEC</t>
  </si>
  <si>
    <t>celkem</t>
  </si>
  <si>
    <t xml:space="preserve">                                                 V Kč</t>
  </si>
  <si>
    <t xml:space="preserve">  úprava při realizaci rekonstrukce kotelny a panelů v   Kč</t>
  </si>
  <si>
    <t>elektřina</t>
  </si>
  <si>
    <t>plyn</t>
  </si>
  <si>
    <t>voda</t>
  </si>
  <si>
    <t>Plán/2022</t>
  </si>
  <si>
    <t>skut 2021</t>
  </si>
  <si>
    <t>skut 2022</t>
  </si>
  <si>
    <t xml:space="preserve">     úprava plánu po navýšení cen energie a ZPN V Kč</t>
  </si>
  <si>
    <t>úprava při realizaci rekonstrukce kotelny a panelů v 1/2r  Kč</t>
  </si>
  <si>
    <t>skut 2022/1</t>
  </si>
  <si>
    <t>Spotřeba el. energie rybárna</t>
  </si>
  <si>
    <t>Celkový odběr za rok</t>
  </si>
  <si>
    <t>Průměr za rok</t>
  </si>
  <si>
    <t>DATUM</t>
  </si>
  <si>
    <t>stav</t>
  </si>
  <si>
    <t>stá 2.</t>
  </si>
  <si>
    <t>stáj 3.</t>
  </si>
  <si>
    <t>součet stáje</t>
  </si>
  <si>
    <t>stáj 4-5.</t>
  </si>
  <si>
    <t>měsíc</t>
  </si>
  <si>
    <t>cena Kč/kW</t>
  </si>
  <si>
    <t>st.1</t>
  </si>
  <si>
    <t>st.2</t>
  </si>
  <si>
    <t>st.3</t>
  </si>
  <si>
    <t>st.4-5</t>
  </si>
  <si>
    <t xml:space="preserve">celkem </t>
  </si>
  <si>
    <t>měření celkem</t>
  </si>
  <si>
    <t>stáje celkem</t>
  </si>
  <si>
    <t>st.6-7-8</t>
  </si>
  <si>
    <t>kW/h</t>
  </si>
  <si>
    <t>Kč</t>
  </si>
  <si>
    <t>SPOTŘEBA ELEKTŘINY  VUVeL v.r.i. HUDCOVA 70,BRNO         Leden  2023</t>
  </si>
  <si>
    <t>SPOTŘEBA ELEKTŘINY  VUVeL v.r.i. HUDCOVA 70,BRNO         Únor  2023</t>
  </si>
  <si>
    <t>SPOTŘEBA ELEKTŘINY  VUVeL v.r.i. HUDCOVA 70,BRNO            BŘEZEN 2023</t>
  </si>
  <si>
    <t>Rezerva TČ</t>
  </si>
  <si>
    <t>Laboratoř DT3</t>
  </si>
  <si>
    <t>SPOTŘEBA ELEKTŘINY  VUVeL v.r.i. HUDCOVA 70,BRNO            DUBEN 2023</t>
  </si>
  <si>
    <t>SPOTŘEBA ELEKTŘINY  VUVeL v.r.i. HUDCOVA 70,BRNO            KVĚTEN 2023</t>
  </si>
  <si>
    <t>FVE</t>
  </si>
  <si>
    <t>PROSINEC</t>
  </si>
  <si>
    <t>výroba</t>
  </si>
  <si>
    <t>SPOTŘEBA ELEKTŘINY  VUVeL v.r.i. HUDCOVA 70,BRNO            ČERVEN 2023</t>
  </si>
  <si>
    <t>SPOTŘEBA ELEKTŘINY  VUVeL v.r.i. HUDCOVA 70,BRNO            ČERVENEC 2023</t>
  </si>
  <si>
    <t xml:space="preserve">SPOTŘEBA ELEKTŘINY VUVeL v.r.i. HUDCOVA 70,BRNO              </t>
  </si>
  <si>
    <t>Lab.DT3</t>
  </si>
  <si>
    <t>Výroba</t>
  </si>
  <si>
    <t>Mwh</t>
  </si>
  <si>
    <t>Spoteba</t>
  </si>
  <si>
    <t>31.09.2023</t>
  </si>
  <si>
    <t>stav EL.</t>
  </si>
  <si>
    <t>stáj 1.6.7.8</t>
  </si>
  <si>
    <t>SPOTŘEBA ELEKTŘINY  VUVeL v.r.i. HUDCOVA 70,BRNO            SRPEN  2023</t>
  </si>
  <si>
    <t>SPOTŘEBA ELEKTŘINY  VUVeL v.r.i. HUDCOVA 70,BRNO         ZÁŘÍ  2023</t>
  </si>
  <si>
    <t>SPOTŘEBA ELEKTŘINY  VUVeL v.r.i. HUDCOVA 70,BRNO          ŘÍJEN 2023</t>
  </si>
  <si>
    <t>CELKOVÁ</t>
  </si>
  <si>
    <t>dle diagramu</t>
  </si>
  <si>
    <t>SPOTŘEBA ELEKTŘINY  VUVeL v.r.i. HUDCOVA 70,BRNO          Listopad 2023</t>
  </si>
  <si>
    <t>SPOTŘEBA ELEKTŘINY  VUVeL v.r.i. HUDCOVA 70,BRNOProsinec 2023</t>
  </si>
  <si>
    <t>ST.2+3+4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</si>
</sst>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05">
    <xf numFmtId="0" fontId="0" fillId="0" borderId="0" xfId="0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2" fontId="0" fillId="0" borderId="2" xfId="0" applyNumberFormat="1" applyBorder="1"/>
    <xf numFmtId="0" fontId="0" fillId="0" borderId="1" xfId="0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2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2" xfId="0" applyBorder="1"/>
    <xf numFmtId="0" fontId="0" fillId="0" borderId="22" xfId="0" applyFill="1" applyBorder="1" applyAlignment="1">
      <alignment horizontal="center"/>
    </xf>
    <xf numFmtId="0" fontId="0" fillId="4" borderId="23" xfId="0" applyNumberFormat="1" applyFill="1" applyBorder="1"/>
    <xf numFmtId="0" fontId="0" fillId="4" borderId="24" xfId="0" applyFill="1" applyBorder="1"/>
    <xf numFmtId="0" fontId="0" fillId="4" borderId="25" xfId="0" applyFill="1" applyBorder="1"/>
    <xf numFmtId="1" fontId="0" fillId="5" borderId="26" xfId="0" applyNumberFormat="1" applyFill="1" applyBorder="1"/>
    <xf numFmtId="1" fontId="0" fillId="6" borderId="26" xfId="0" applyNumberFormat="1" applyFill="1" applyBorder="1" applyAlignment="1">
      <alignment horizontal="right"/>
    </xf>
    <xf numFmtId="3" fontId="0" fillId="7" borderId="17" xfId="0" applyNumberFormat="1" applyFill="1" applyBorder="1"/>
    <xf numFmtId="0" fontId="0" fillId="8" borderId="27" xfId="0" applyFill="1" applyBorder="1"/>
    <xf numFmtId="0" fontId="0" fillId="4" borderId="28" xfId="0" applyFill="1" applyBorder="1"/>
    <xf numFmtId="49" fontId="0" fillId="4" borderId="29" xfId="0" applyNumberFormat="1" applyFill="1" applyBorder="1" applyAlignment="1">
      <alignment horizontal="left"/>
    </xf>
    <xf numFmtId="1" fontId="4" fillId="3" borderId="26" xfId="2" applyNumberFormat="1" applyFont="1" applyBorder="1"/>
    <xf numFmtId="1" fontId="4" fillId="2" borderId="26" xfId="1" applyNumberFormat="1" applyFont="1" applyBorder="1" applyAlignment="1">
      <alignment horizontal="right"/>
    </xf>
    <xf numFmtId="0" fontId="0" fillId="0" borderId="29" xfId="0" applyBorder="1"/>
    <xf numFmtId="3" fontId="0" fillId="8" borderId="0" xfId="0" applyNumberFormat="1" applyFill="1"/>
    <xf numFmtId="0" fontId="0" fillId="0" borderId="30" xfId="0" applyBorder="1"/>
    <xf numFmtId="0" fontId="0" fillId="0" borderId="31" xfId="0" applyBorder="1"/>
    <xf numFmtId="14" fontId="0" fillId="4" borderId="29" xfId="0" applyNumberFormat="1" applyFill="1" applyBorder="1"/>
    <xf numFmtId="1" fontId="4" fillId="6" borderId="26" xfId="0" applyNumberFormat="1" applyFont="1" applyFill="1" applyBorder="1" applyAlignment="1">
      <alignment horizontal="right"/>
    </xf>
    <xf numFmtId="0" fontId="0" fillId="4" borderId="29" xfId="0" applyFill="1" applyBorder="1"/>
    <xf numFmtId="0" fontId="0" fillId="7" borderId="32" xfId="0" applyFill="1" applyBorder="1"/>
    <xf numFmtId="0" fontId="0" fillId="8" borderId="33" xfId="0" applyFill="1" applyBorder="1"/>
    <xf numFmtId="0" fontId="0" fillId="4" borderId="31" xfId="0" applyFill="1" applyBorder="1"/>
    <xf numFmtId="0" fontId="0" fillId="8" borderId="0" xfId="0" applyFill="1"/>
    <xf numFmtId="1" fontId="0" fillId="5" borderId="26" xfId="0" applyNumberFormat="1" applyFill="1" applyBorder="1" applyAlignment="1">
      <alignment horizontal="right"/>
    </xf>
    <xf numFmtId="0" fontId="0" fillId="0" borderId="29" xfId="0" applyBorder="1" applyAlignment="1">
      <alignment horizontal="right"/>
    </xf>
    <xf numFmtId="14" fontId="0" fillId="4" borderId="34" xfId="0" applyNumberFormat="1" applyFill="1" applyBorder="1"/>
    <xf numFmtId="165" fontId="0" fillId="4" borderId="17" xfId="0" applyNumberFormat="1" applyFill="1" applyBorder="1"/>
    <xf numFmtId="1" fontId="4" fillId="5" borderId="30" xfId="0" applyNumberFormat="1" applyFont="1" applyFill="1" applyBorder="1"/>
    <xf numFmtId="14" fontId="0" fillId="4" borderId="35" xfId="0" applyNumberFormat="1" applyFill="1" applyBorder="1"/>
    <xf numFmtId="0" fontId="0" fillId="4" borderId="19" xfId="0" applyFill="1" applyBorder="1"/>
    <xf numFmtId="164" fontId="0" fillId="4" borderId="17" xfId="0" applyNumberFormat="1" applyFill="1" applyBorder="1"/>
    <xf numFmtId="1" fontId="4" fillId="3" borderId="36" xfId="2" applyNumberFormat="1" applyFont="1" applyBorder="1"/>
    <xf numFmtId="1" fontId="4" fillId="2" borderId="0" xfId="1" applyNumberFormat="1" applyFont="1"/>
    <xf numFmtId="0" fontId="0" fillId="4" borderId="37" xfId="0" applyFill="1" applyBorder="1"/>
    <xf numFmtId="0" fontId="0" fillId="0" borderId="36" xfId="0" applyBorder="1"/>
    <xf numFmtId="0" fontId="0" fillId="0" borderId="38" xfId="0" applyBorder="1"/>
    <xf numFmtId="14" fontId="0" fillId="4" borderId="39" xfId="0" applyNumberFormat="1" applyFill="1" applyBorder="1"/>
    <xf numFmtId="0" fontId="0" fillId="4" borderId="40" xfId="0" applyFill="1" applyBorder="1"/>
    <xf numFmtId="0" fontId="0" fillId="4" borderId="41" xfId="0" applyFill="1" applyBorder="1"/>
    <xf numFmtId="3" fontId="0" fillId="0" borderId="42" xfId="0" applyNumberFormat="1" applyBorder="1"/>
    <xf numFmtId="0" fontId="0" fillId="0" borderId="41" xfId="0" applyBorder="1"/>
    <xf numFmtId="166" fontId="5" fillId="4" borderId="43" xfId="0" applyNumberFormat="1" applyFont="1" applyFill="1" applyBorder="1"/>
    <xf numFmtId="14" fontId="0" fillId="4" borderId="0" xfId="0" applyNumberFormat="1" applyFill="1" applyBorder="1"/>
    <xf numFmtId="0" fontId="0" fillId="4" borderId="0" xfId="0" applyFill="1" applyBorder="1"/>
    <xf numFmtId="0" fontId="0" fillId="0" borderId="0" xfId="0" applyBorder="1"/>
    <xf numFmtId="3" fontId="0" fillId="0" borderId="0" xfId="0" applyNumberFormat="1"/>
    <xf numFmtId="0" fontId="0" fillId="0" borderId="25" xfId="0" applyBorder="1"/>
    <xf numFmtId="0" fontId="0" fillId="0" borderId="25" xfId="0" applyBorder="1" applyAlignment="1">
      <alignment horizontal="center"/>
    </xf>
    <xf numFmtId="0" fontId="6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4" fontId="6" fillId="0" borderId="1" xfId="0" applyNumberFormat="1" applyFont="1" applyBorder="1" applyAlignment="1">
      <alignment horizontal="left"/>
    </xf>
    <xf numFmtId="14" fontId="6" fillId="0" borderId="44" xfId="0" applyNumberFormat="1" applyFont="1" applyBorder="1" applyAlignment="1">
      <alignment horizontal="left"/>
    </xf>
    <xf numFmtId="3" fontId="0" fillId="0" borderId="44" xfId="0" applyNumberFormat="1" applyBorder="1" applyAlignment="1">
      <alignment horizontal="center"/>
    </xf>
    <xf numFmtId="14" fontId="6" fillId="0" borderId="0" xfId="0" applyNumberFormat="1" applyFont="1" applyBorder="1" applyAlignment="1">
      <alignment horizontal="left"/>
    </xf>
    <xf numFmtId="3" fontId="0" fillId="0" borderId="0" xfId="0" applyNumberFormat="1" applyBorder="1" applyAlignment="1">
      <alignment horizontal="center"/>
    </xf>
    <xf numFmtId="0" fontId="0" fillId="0" borderId="45" xfId="0" applyBorder="1"/>
    <xf numFmtId="0" fontId="9" fillId="0" borderId="0" xfId="0" applyFont="1"/>
    <xf numFmtId="0" fontId="0" fillId="0" borderId="39" xfId="0" applyBorder="1"/>
    <xf numFmtId="0" fontId="0" fillId="0" borderId="42" xfId="0" applyBorder="1"/>
    <xf numFmtId="0" fontId="0" fillId="0" borderId="46" xfId="0" applyBorder="1"/>
    <xf numFmtId="0" fontId="0" fillId="0" borderId="37" xfId="0" applyBorder="1"/>
    <xf numFmtId="0" fontId="10" fillId="0" borderId="0" xfId="0" applyFont="1"/>
    <xf numFmtId="164" fontId="10" fillId="0" borderId="0" xfId="0" applyNumberFormat="1" applyFont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4" borderId="1" xfId="0" applyFill="1" applyBorder="1"/>
    <xf numFmtId="1" fontId="0" fillId="4" borderId="32" xfId="0" applyNumberFormat="1" applyFill="1" applyBorder="1"/>
    <xf numFmtId="14" fontId="0" fillId="9" borderId="29" xfId="0" applyNumberFormat="1" applyFill="1" applyBorder="1"/>
    <xf numFmtId="0" fontId="0" fillId="9" borderId="1" xfId="0" applyFill="1" applyBorder="1"/>
    <xf numFmtId="1" fontId="0" fillId="9" borderId="32" xfId="0" applyNumberFormat="1" applyFill="1" applyBorder="1"/>
    <xf numFmtId="0" fontId="0" fillId="4" borderId="32" xfId="0" applyFill="1" applyBorder="1"/>
    <xf numFmtId="14" fontId="0" fillId="4" borderId="37" xfId="0" applyNumberFormat="1" applyFill="1" applyBorder="1"/>
    <xf numFmtId="0" fontId="0" fillId="0" borderId="53" xfId="0" applyBorder="1"/>
    <xf numFmtId="0" fontId="0" fillId="4" borderId="22" xfId="0" applyFill="1" applyBorder="1"/>
    <xf numFmtId="0" fontId="0" fillId="0" borderId="55" xfId="0" applyBorder="1"/>
    <xf numFmtId="0" fontId="0" fillId="9" borderId="30" xfId="0" applyFill="1" applyBorder="1"/>
    <xf numFmtId="1" fontId="0" fillId="4" borderId="30" xfId="0" applyNumberFormat="1" applyFill="1" applyBorder="1"/>
    <xf numFmtId="1" fontId="0" fillId="9" borderId="30" xfId="0" applyNumberFormat="1" applyFill="1" applyBorder="1"/>
    <xf numFmtId="0" fontId="0" fillId="4" borderId="30" xfId="0" applyFill="1" applyBorder="1"/>
    <xf numFmtId="0" fontId="0" fillId="4" borderId="36" xfId="0" applyFill="1" applyBorder="1"/>
    <xf numFmtId="1" fontId="0" fillId="4" borderId="1" xfId="0" applyNumberFormat="1" applyFill="1" applyBorder="1"/>
    <xf numFmtId="1" fontId="0" fillId="9" borderId="1" xfId="0" applyNumberFormat="1" applyFill="1" applyBorder="1"/>
    <xf numFmtId="1" fontId="0" fillId="0" borderId="0" xfId="0" applyNumberFormat="1"/>
    <xf numFmtId="14" fontId="0" fillId="4" borderId="51" xfId="0" applyNumberFormat="1" applyFill="1" applyBorder="1"/>
    <xf numFmtId="0" fontId="0" fillId="4" borderId="52" xfId="0" applyFill="1" applyBorder="1"/>
    <xf numFmtId="1" fontId="0" fillId="4" borderId="52" xfId="0" applyNumberFormat="1" applyFill="1" applyBorder="1"/>
    <xf numFmtId="0" fontId="0" fillId="10" borderId="1" xfId="0" applyFill="1" applyBorder="1"/>
    <xf numFmtId="1" fontId="0" fillId="10" borderId="1" xfId="0" applyNumberFormat="1" applyFill="1" applyBorder="1"/>
    <xf numFmtId="1" fontId="0" fillId="10" borderId="30" xfId="0" applyNumberFormat="1" applyFill="1" applyBorder="1"/>
    <xf numFmtId="14" fontId="0" fillId="10" borderId="29" xfId="0" applyNumberFormat="1" applyFill="1" applyBorder="1"/>
    <xf numFmtId="0" fontId="0" fillId="0" borderId="17" xfId="0" applyBorder="1" applyAlignment="1">
      <alignment horizontal="center"/>
    </xf>
    <xf numFmtId="0" fontId="0" fillId="0" borderId="57" xfId="0" applyBorder="1"/>
    <xf numFmtId="1" fontId="0" fillId="4" borderId="22" xfId="0" applyNumberFormat="1" applyFill="1" applyBorder="1"/>
    <xf numFmtId="1" fontId="0" fillId="0" borderId="1" xfId="0" applyNumberFormat="1" applyBorder="1" applyAlignment="1">
      <alignment horizontal="left" indent="1"/>
    </xf>
    <xf numFmtId="1" fontId="0" fillId="0" borderId="1" xfId="0" applyNumberFormat="1" applyBorder="1"/>
    <xf numFmtId="1" fontId="0" fillId="0" borderId="32" xfId="0" applyNumberFormat="1" applyBorder="1"/>
    <xf numFmtId="0" fontId="0" fillId="0" borderId="58" xfId="0" applyBorder="1" applyAlignment="1">
      <alignment horizontal="center"/>
    </xf>
    <xf numFmtId="0" fontId="0" fillId="0" borderId="58" xfId="0" applyBorder="1"/>
    <xf numFmtId="0" fontId="0" fillId="0" borderId="60" xfId="0" applyBorder="1"/>
    <xf numFmtId="1" fontId="0" fillId="0" borderId="58" xfId="0" applyNumberFormat="1" applyBorder="1"/>
    <xf numFmtId="1" fontId="0" fillId="0" borderId="58" xfId="0" applyNumberFormat="1" applyBorder="1" applyAlignment="1">
      <alignment horizontal="left" indent="1"/>
    </xf>
    <xf numFmtId="1" fontId="0" fillId="0" borderId="18" xfId="0" applyNumberFormat="1" applyBorder="1"/>
    <xf numFmtId="0" fontId="0" fillId="0" borderId="25" xfId="0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2" xfId="0" applyBorder="1"/>
    <xf numFmtId="0" fontId="0" fillId="0" borderId="63" xfId="0" applyBorder="1"/>
    <xf numFmtId="0" fontId="0" fillId="0" borderId="64" xfId="0" applyBorder="1" applyAlignment="1">
      <alignment horizontal="center"/>
    </xf>
    <xf numFmtId="0" fontId="0" fillId="0" borderId="66" xfId="0" applyBorder="1"/>
    <xf numFmtId="0" fontId="0" fillId="0" borderId="67" xfId="0" applyBorder="1"/>
    <xf numFmtId="2" fontId="0" fillId="0" borderId="40" xfId="0" applyNumberFormat="1" applyBorder="1"/>
    <xf numFmtId="2" fontId="0" fillId="0" borderId="32" xfId="0" applyNumberFormat="1" applyBorder="1"/>
    <xf numFmtId="0" fontId="0" fillId="0" borderId="40" xfId="0" applyBorder="1"/>
    <xf numFmtId="0" fontId="0" fillId="0" borderId="68" xfId="0" applyBorder="1"/>
    <xf numFmtId="0" fontId="0" fillId="0" borderId="69" xfId="0" applyBorder="1"/>
    <xf numFmtId="0" fontId="0" fillId="0" borderId="70" xfId="0" applyBorder="1"/>
    <xf numFmtId="0" fontId="0" fillId="0" borderId="71" xfId="0" applyBorder="1"/>
    <xf numFmtId="0" fontId="0" fillId="0" borderId="72" xfId="0" applyBorder="1"/>
    <xf numFmtId="0" fontId="0" fillId="0" borderId="73" xfId="0" applyBorder="1"/>
    <xf numFmtId="0" fontId="0" fillId="0" borderId="24" xfId="0" applyFill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0" fontId="0" fillId="0" borderId="74" xfId="0" applyBorder="1"/>
    <xf numFmtId="1" fontId="0" fillId="0" borderId="59" xfId="0" applyNumberFormat="1" applyBorder="1" applyAlignment="1">
      <alignment horizontal="center"/>
    </xf>
    <xf numFmtId="0" fontId="0" fillId="0" borderId="75" xfId="0" applyFill="1" applyBorder="1"/>
    <xf numFmtId="0" fontId="0" fillId="0" borderId="76" xfId="0" applyBorder="1" applyAlignment="1">
      <alignment horizontal="center"/>
    </xf>
    <xf numFmtId="0" fontId="0" fillId="0" borderId="1" xfId="0" applyFill="1" applyBorder="1"/>
    <xf numFmtId="1" fontId="0" fillId="0" borderId="1" xfId="0" applyNumberFormat="1" applyFill="1" applyBorder="1"/>
    <xf numFmtId="0" fontId="0" fillId="0" borderId="77" xfId="0" applyBorder="1"/>
    <xf numFmtId="0" fontId="0" fillId="0" borderId="52" xfId="0" applyBorder="1"/>
    <xf numFmtId="0" fontId="0" fillId="0" borderId="78" xfId="0" applyBorder="1"/>
    <xf numFmtId="0" fontId="0" fillId="0" borderId="79" xfId="0" applyBorder="1"/>
    <xf numFmtId="0" fontId="0" fillId="0" borderId="80" xfId="0" applyBorder="1"/>
    <xf numFmtId="0" fontId="0" fillId="4" borderId="79" xfId="0" applyFill="1" applyBorder="1"/>
    <xf numFmtId="0" fontId="0" fillId="4" borderId="17" xfId="0" applyFill="1" applyBorder="1"/>
    <xf numFmtId="1" fontId="0" fillId="4" borderId="17" xfId="0" applyNumberFormat="1" applyFill="1" applyBorder="1"/>
    <xf numFmtId="14" fontId="0" fillId="4" borderId="1" xfId="0" applyNumberFormat="1" applyFill="1" applyBorder="1"/>
    <xf numFmtId="14" fontId="0" fillId="9" borderId="1" xfId="0" applyNumberFormat="1" applyFill="1" applyBorder="1"/>
    <xf numFmtId="14" fontId="0" fillId="10" borderId="1" xfId="0" applyNumberFormat="1" applyFill="1" applyBorder="1"/>
    <xf numFmtId="166" fontId="0" fillId="9" borderId="1" xfId="0" applyNumberFormat="1" applyFill="1" applyBorder="1"/>
    <xf numFmtId="14" fontId="0" fillId="11" borderId="1" xfId="0" applyNumberFormat="1" applyFill="1" applyBorder="1"/>
    <xf numFmtId="0" fontId="0" fillId="11" borderId="1" xfId="0" applyFill="1" applyBorder="1"/>
    <xf numFmtId="1" fontId="0" fillId="11" borderId="1" xfId="0" applyNumberFormat="1" applyFill="1" applyBorder="1"/>
    <xf numFmtId="166" fontId="0" fillId="4" borderId="1" xfId="0" applyNumberFormat="1" applyFill="1" applyBorder="1"/>
    <xf numFmtId="1" fontId="0" fillId="4" borderId="79" xfId="0" applyNumberFormat="1" applyFill="1" applyBorder="1"/>
    <xf numFmtId="0" fontId="11" fillId="0" borderId="0" xfId="0" applyFont="1"/>
    <xf numFmtId="14" fontId="11" fillId="10" borderId="1" xfId="0" applyNumberFormat="1" applyFont="1" applyFill="1" applyBorder="1"/>
    <xf numFmtId="0" fontId="11" fillId="10" borderId="52" xfId="0" applyFont="1" applyFill="1" applyBorder="1"/>
    <xf numFmtId="1" fontId="11" fillId="10" borderId="32" xfId="0" applyNumberFormat="1" applyFont="1" applyFill="1" applyBorder="1"/>
    <xf numFmtId="1" fontId="11" fillId="10" borderId="52" xfId="0" applyNumberFormat="1" applyFont="1" applyFill="1" applyBorder="1"/>
    <xf numFmtId="0" fontId="11" fillId="10" borderId="30" xfId="0" applyFont="1" applyFill="1" applyBorder="1"/>
    <xf numFmtId="0" fontId="11" fillId="10" borderId="1" xfId="0" applyFont="1" applyFill="1" applyBorder="1"/>
    <xf numFmtId="1" fontId="11" fillId="10" borderId="1" xfId="0" applyNumberFormat="1" applyFont="1" applyFill="1" applyBorder="1"/>
    <xf numFmtId="1" fontId="11" fillId="10" borderId="30" xfId="0" applyNumberFormat="1" applyFont="1" applyFill="1" applyBorder="1"/>
    <xf numFmtId="1" fontId="0" fillId="10" borderId="32" xfId="0" applyNumberFormat="1" applyFill="1" applyBorder="1"/>
    <xf numFmtId="1" fontId="0" fillId="0" borderId="32" xfId="0" applyNumberFormat="1" applyFill="1" applyBorder="1"/>
    <xf numFmtId="1" fontId="0" fillId="0" borderId="30" xfId="0" applyNumberFormat="1" applyFill="1" applyBorder="1"/>
    <xf numFmtId="14" fontId="0" fillId="10" borderId="74" xfId="0" applyNumberFormat="1" applyFill="1" applyBorder="1"/>
    <xf numFmtId="1" fontId="0" fillId="10" borderId="81" xfId="0" applyNumberFormat="1" applyFill="1" applyBorder="1"/>
    <xf numFmtId="14" fontId="11" fillId="0" borderId="1" xfId="0" applyNumberFormat="1" applyFont="1" applyFill="1" applyBorder="1"/>
    <xf numFmtId="0" fontId="11" fillId="0" borderId="1" xfId="0" applyFont="1" applyFill="1" applyBorder="1"/>
    <xf numFmtId="1" fontId="11" fillId="0" borderId="1" xfId="0" applyNumberFormat="1" applyFont="1" applyFill="1" applyBorder="1"/>
    <xf numFmtId="1" fontId="11" fillId="0" borderId="30" xfId="0" applyNumberFormat="1" applyFont="1" applyFill="1" applyBorder="1"/>
    <xf numFmtId="0" fontId="0" fillId="10" borderId="30" xfId="0" applyFill="1" applyBorder="1"/>
    <xf numFmtId="2" fontId="0" fillId="0" borderId="1" xfId="0" applyNumberFormat="1" applyBorder="1" applyAlignment="1">
      <alignment horizontal="center"/>
    </xf>
    <xf numFmtId="0" fontId="0" fillId="10" borderId="29" xfId="0" applyFill="1" applyBorder="1"/>
    <xf numFmtId="0" fontId="11" fillId="10" borderId="29" xfId="0" applyFont="1" applyFill="1" applyBorder="1"/>
    <xf numFmtId="0" fontId="12" fillId="10" borderId="24" xfId="0" applyFont="1" applyFill="1" applyBorder="1"/>
    <xf numFmtId="0" fontId="12" fillId="10" borderId="26" xfId="0" applyFont="1" applyFill="1" applyBorder="1"/>
    <xf numFmtId="0" fontId="0" fillId="0" borderId="82" xfId="0" applyBorder="1"/>
    <xf numFmtId="0" fontId="11" fillId="0" borderId="24" xfId="0" applyFont="1" applyFill="1" applyBorder="1"/>
    <xf numFmtId="1" fontId="0" fillId="0" borderId="30" xfId="0" applyNumberFormat="1" applyBorder="1"/>
    <xf numFmtId="0" fontId="0" fillId="0" borderId="26" xfId="0" applyBorder="1"/>
    <xf numFmtId="14" fontId="11" fillId="10" borderId="29" xfId="0" applyNumberFormat="1" applyFont="1" applyFill="1" applyBorder="1"/>
    <xf numFmtId="0" fontId="0" fillId="0" borderId="84" xfId="0" applyBorder="1"/>
    <xf numFmtId="0" fontId="0" fillId="4" borderId="85" xfId="0" applyFill="1" applyBorder="1"/>
    <xf numFmtId="1" fontId="0" fillId="4" borderId="85" xfId="0" applyNumberFormat="1" applyFill="1" applyBorder="1"/>
    <xf numFmtId="0" fontId="0" fillId="0" borderId="24" xfId="0" applyBorder="1"/>
    <xf numFmtId="166" fontId="0" fillId="10" borderId="30" xfId="0" applyNumberFormat="1" applyFill="1" applyBorder="1"/>
    <xf numFmtId="0" fontId="0" fillId="0" borderId="86" xfId="0" applyBorder="1"/>
    <xf numFmtId="0" fontId="0" fillId="4" borderId="87" xfId="0" applyFill="1" applyBorder="1"/>
    <xf numFmtId="1" fontId="0" fillId="4" borderId="87" xfId="0" applyNumberFormat="1" applyFill="1" applyBorder="1"/>
    <xf numFmtId="14" fontId="11" fillId="0" borderId="29" xfId="0" applyNumberFormat="1" applyFont="1" applyFill="1" applyBorder="1"/>
    <xf numFmtId="0" fontId="0" fillId="0" borderId="0" xfId="0" applyFill="1"/>
    <xf numFmtId="0" fontId="0" fillId="0" borderId="29" xfId="0" applyFill="1" applyBorder="1"/>
    <xf numFmtId="0" fontId="0" fillId="0" borderId="30" xfId="0" applyFill="1" applyBorder="1"/>
    <xf numFmtId="166" fontId="0" fillId="0" borderId="30" xfId="0" applyNumberFormat="1" applyFill="1" applyBorder="1"/>
    <xf numFmtId="0" fontId="11" fillId="0" borderId="29" xfId="0" applyFont="1" applyFill="1" applyBorder="1"/>
    <xf numFmtId="0" fontId="11" fillId="10" borderId="24" xfId="0" applyFont="1" applyFill="1" applyBorder="1"/>
    <xf numFmtId="0" fontId="0" fillId="10" borderId="24" xfId="0" applyFill="1" applyBorder="1"/>
    <xf numFmtId="0" fontId="0" fillId="0" borderId="37" xfId="0" applyFill="1" applyBorder="1"/>
    <xf numFmtId="1" fontId="0" fillId="0" borderId="36" xfId="0" applyNumberFormat="1" applyFill="1" applyBorder="1"/>
    <xf numFmtId="14" fontId="11" fillId="0" borderId="83" xfId="0" applyNumberFormat="1" applyFont="1" applyFill="1" applyBorder="1"/>
    <xf numFmtId="166" fontId="0" fillId="4" borderId="30" xfId="0" applyNumberFormat="1" applyFill="1" applyBorder="1"/>
    <xf numFmtId="166" fontId="0" fillId="9" borderId="30" xfId="0" applyNumberFormat="1" applyFill="1" applyBorder="1"/>
    <xf numFmtId="166" fontId="11" fillId="10" borderId="30" xfId="0" applyNumberFormat="1" applyFont="1" applyFill="1" applyBorder="1"/>
    <xf numFmtId="14" fontId="0" fillId="0" borderId="29" xfId="0" applyNumberFormat="1" applyFill="1" applyBorder="1"/>
    <xf numFmtId="0" fontId="0" fillId="12" borderId="1" xfId="0" applyFill="1" applyBorder="1"/>
    <xf numFmtId="0" fontId="0" fillId="0" borderId="34" xfId="0" applyFill="1" applyBorder="1"/>
    <xf numFmtId="0" fontId="0" fillId="0" borderId="89" xfId="0" applyFill="1" applyBorder="1"/>
    <xf numFmtId="1" fontId="0" fillId="0" borderId="90" xfId="0" applyNumberFormat="1" applyFill="1" applyBorder="1"/>
    <xf numFmtId="1" fontId="0" fillId="9" borderId="31" xfId="0" applyNumberFormat="1" applyFill="1" applyBorder="1"/>
    <xf numFmtId="1" fontId="0" fillId="10" borderId="31" xfId="0" applyNumberFormat="1" applyFill="1" applyBorder="1"/>
    <xf numFmtId="1" fontId="0" fillId="4" borderId="31" xfId="0" applyNumberFormat="1" applyFill="1" applyBorder="1"/>
    <xf numFmtId="1" fontId="0" fillId="0" borderId="31" xfId="0" applyNumberFormat="1" applyFill="1" applyBorder="1"/>
    <xf numFmtId="0" fontId="0" fillId="0" borderId="31" xfId="0" applyFill="1" applyBorder="1"/>
    <xf numFmtId="0" fontId="0" fillId="0" borderId="90" xfId="0" applyFill="1" applyBorder="1"/>
    <xf numFmtId="0" fontId="0" fillId="9" borderId="31" xfId="0" applyFill="1" applyBorder="1"/>
    <xf numFmtId="0" fontId="0" fillId="12" borderId="31" xfId="0" applyFill="1" applyBorder="1"/>
    <xf numFmtId="0" fontId="0" fillId="4" borderId="0" xfId="0" applyFill="1"/>
    <xf numFmtId="0" fontId="0" fillId="0" borderId="74" xfId="0" applyFill="1" applyBorder="1"/>
    <xf numFmtId="0" fontId="0" fillId="0" borderId="81" xfId="0" applyFill="1" applyBorder="1"/>
    <xf numFmtId="0" fontId="0" fillId="0" borderId="56" xfId="0" applyFill="1" applyBorder="1"/>
    <xf numFmtId="14" fontId="0" fillId="11" borderId="88" xfId="0" applyNumberFormat="1" applyFill="1" applyBorder="1"/>
    <xf numFmtId="1" fontId="0" fillId="11" borderId="32" xfId="0" applyNumberFormat="1" applyFill="1" applyBorder="1"/>
    <xf numFmtId="1" fontId="0" fillId="11" borderId="30" xfId="0" applyNumberFormat="1" applyFill="1" applyBorder="1"/>
    <xf numFmtId="0" fontId="0" fillId="11" borderId="51" xfId="0" applyFill="1" applyBorder="1"/>
    <xf numFmtId="1" fontId="0" fillId="11" borderId="91" xfId="0" applyNumberFormat="1" applyFill="1" applyBorder="1"/>
    <xf numFmtId="14" fontId="0" fillId="11" borderId="29" xfId="0" applyNumberFormat="1" applyFill="1" applyBorder="1"/>
    <xf numFmtId="0" fontId="0" fillId="11" borderId="29" xfId="0" applyFill="1" applyBorder="1"/>
    <xf numFmtId="1" fontId="0" fillId="0" borderId="0" xfId="0" applyNumberFormat="1" applyFill="1"/>
    <xf numFmtId="2" fontId="0" fillId="0" borderId="65" xfId="0" applyNumberFormat="1" applyBorder="1"/>
    <xf numFmtId="0" fontId="0" fillId="0" borderId="0" xfId="0" applyBorder="1" applyAlignment="1">
      <alignment horizontal="center"/>
    </xf>
    <xf numFmtId="0" fontId="0" fillId="0" borderId="22" xfId="0" applyBorder="1" applyAlignment="1">
      <alignment horizontal="center"/>
    </xf>
    <xf numFmtId="1" fontId="0" fillId="0" borderId="38" xfId="0" applyNumberFormat="1" applyBorder="1"/>
    <xf numFmtId="0" fontId="0" fillId="0" borderId="92" xfId="0" applyBorder="1" applyAlignment="1">
      <alignment horizontal="center"/>
    </xf>
    <xf numFmtId="14" fontId="0" fillId="4" borderId="57" xfId="0" applyNumberFormat="1" applyFill="1" applyBorder="1"/>
    <xf numFmtId="0" fontId="0" fillId="0" borderId="93" xfId="0" applyBorder="1" applyAlignment="1">
      <alignment horizontal="center"/>
    </xf>
    <xf numFmtId="0" fontId="0" fillId="0" borderId="91" xfId="0" applyBorder="1"/>
    <xf numFmtId="0" fontId="0" fillId="0" borderId="14" xfId="0" applyBorder="1" applyAlignment="1"/>
    <xf numFmtId="0" fontId="0" fillId="0" borderId="94" xfId="0" applyBorder="1"/>
    <xf numFmtId="0" fontId="0" fillId="0" borderId="22" xfId="0" applyBorder="1" applyAlignment="1"/>
    <xf numFmtId="0" fontId="0" fillId="0" borderId="93" xfId="0" applyBorder="1"/>
    <xf numFmtId="0" fontId="0" fillId="0" borderId="90" xfId="0" applyBorder="1"/>
    <xf numFmtId="0" fontId="0" fillId="4" borderId="38" xfId="0" applyFill="1" applyBorder="1"/>
    <xf numFmtId="1" fontId="0" fillId="4" borderId="61" xfId="0" applyNumberFormat="1" applyFill="1" applyBorder="1"/>
    <xf numFmtId="1" fontId="0" fillId="9" borderId="57" xfId="0" applyNumberFormat="1" applyFill="1" applyBorder="1"/>
    <xf numFmtId="1" fontId="0" fillId="4" borderId="57" xfId="0" applyNumberFormat="1" applyFill="1" applyBorder="1"/>
    <xf numFmtId="0" fontId="0" fillId="0" borderId="93" xfId="0" applyFill="1" applyBorder="1"/>
    <xf numFmtId="0" fontId="0" fillId="11" borderId="30" xfId="0" applyFill="1" applyBorder="1"/>
    <xf numFmtId="1" fontId="0" fillId="11" borderId="77" xfId="0" applyNumberFormat="1" applyFill="1" applyBorder="1"/>
    <xf numFmtId="1" fontId="0" fillId="11" borderId="57" xfId="0" applyNumberFormat="1" applyFill="1" applyBorder="1"/>
    <xf numFmtId="2" fontId="0" fillId="11" borderId="90" xfId="0" applyNumberFormat="1" applyFill="1" applyBorder="1"/>
    <xf numFmtId="2" fontId="0" fillId="0" borderId="31" xfId="0" applyNumberFormat="1" applyBorder="1"/>
    <xf numFmtId="2" fontId="0" fillId="11" borderId="31" xfId="0" applyNumberFormat="1" applyFill="1" applyBorder="1"/>
    <xf numFmtId="2" fontId="0" fillId="0" borderId="38" xfId="0" applyNumberFormat="1" applyBorder="1"/>
    <xf numFmtId="14" fontId="0" fillId="4" borderId="88" xfId="0" applyNumberFormat="1" applyFill="1" applyBorder="1"/>
    <xf numFmtId="1" fontId="0" fillId="4" borderId="77" xfId="0" applyNumberFormat="1" applyFill="1" applyBorder="1"/>
    <xf numFmtId="0" fontId="0" fillId="4" borderId="91" xfId="0" applyFill="1" applyBorder="1"/>
    <xf numFmtId="2" fontId="0" fillId="4" borderId="90" xfId="0" applyNumberFormat="1" applyFill="1" applyBorder="1"/>
    <xf numFmtId="2" fontId="0" fillId="4" borderId="31" xfId="0" applyNumberFormat="1" applyFill="1" applyBorder="1"/>
    <xf numFmtId="1" fontId="0" fillId="4" borderId="0" xfId="0" applyNumberFormat="1" applyFill="1"/>
    <xf numFmtId="0" fontId="0" fillId="4" borderId="74" xfId="0" applyFill="1" applyBorder="1"/>
    <xf numFmtId="0" fontId="0" fillId="4" borderId="81" xfId="0" applyFill="1" applyBorder="1"/>
    <xf numFmtId="2" fontId="0" fillId="4" borderId="38" xfId="0" applyNumberFormat="1" applyFill="1" applyBorder="1"/>
    <xf numFmtId="14" fontId="0" fillId="4" borderId="60" xfId="0" applyNumberFormat="1" applyFill="1" applyBorder="1"/>
    <xf numFmtId="1" fontId="0" fillId="0" borderId="22" xfId="0" applyNumberFormat="1" applyBorder="1"/>
    <xf numFmtId="1" fontId="0" fillId="0" borderId="0" xfId="0" applyNumberFormat="1" applyBorder="1"/>
    <xf numFmtId="166" fontId="0" fillId="4" borderId="32" xfId="0" applyNumberFormat="1" applyFill="1" applyBorder="1"/>
    <xf numFmtId="166" fontId="0" fillId="11" borderId="32" xfId="0" applyNumberFormat="1" applyFill="1" applyBorder="1"/>
    <xf numFmtId="166" fontId="0" fillId="0" borderId="0" xfId="0" applyNumberFormat="1"/>
    <xf numFmtId="1" fontId="1" fillId="2" borderId="31" xfId="1" applyNumberFormat="1" applyBorder="1" applyAlignment="1">
      <alignment horizontal="center"/>
    </xf>
    <xf numFmtId="0" fontId="0" fillId="0" borderId="5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41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5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14" fontId="0" fillId="4" borderId="14" xfId="0" applyNumberFormat="1" applyFill="1" applyBorder="1" applyAlignment="1">
      <alignment horizontal="center"/>
    </xf>
    <xf numFmtId="14" fontId="0" fillId="4" borderId="15" xfId="0" applyNumberFormat="1" applyFill="1" applyBorder="1" applyAlignment="1">
      <alignment horizontal="center"/>
    </xf>
    <xf numFmtId="14" fontId="0" fillId="4" borderId="16" xfId="0" applyNumberForma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3">
    <cellStyle name="Neutrální" xfId="2" builtinId="28"/>
    <cellStyle name="Normální" xfId="0" builtinId="0"/>
    <cellStyle name="Špatně" xfId="1" builtinId="27"/>
  </cellStyles>
  <dxfs count="0"/>
  <tableStyles count="0" defaultTableStyle="TableStyleMedium2" defaultPivotStyle="PivotStyleMedium9"/>
  <colors>
    <mruColors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leden </a:t>
            </a:r>
            <a:r>
              <a:rPr lang="cs-CZ"/>
              <a:t>-prosinec </a:t>
            </a:r>
            <a:r>
              <a:rPr lang="en-US"/>
              <a:t>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597442682190185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3C5-4FD8-8D53-BAD09F6C4DF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'2023'!$B$19</c:f>
              <c:numCache>
                <c:formatCode>General</c:formatCode>
                <c:ptCount val="1"/>
                <c:pt idx="0">
                  <c:v>249.15299999999999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C5-4FD8-8D53-BAD09F6C4DF3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  <c:extLst xmlns:c15="http://schemas.microsoft.com/office/drawing/2012/chart"/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'2023'!$C$19</c:f>
              <c:numCache>
                <c:formatCode>General</c:formatCode>
                <c:ptCount val="1"/>
                <c:pt idx="0">
                  <c:v>282.51209999999998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2-D3C5-4FD8-8D53-BAD09F6C4DF3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C5-4FD8-8D53-BAD09F6C4DF3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'2023'!$E$19</c:f>
              <c:numCache>
                <c:formatCode>General</c:formatCode>
                <c:ptCount val="1"/>
                <c:pt idx="0">
                  <c:v>87.124999999999986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C5-4FD8-8D53-BAD09F6C4DF3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'2023'!$F$19</c:f>
              <c:numCache>
                <c:formatCode>General</c:formatCode>
                <c:ptCount val="1"/>
                <c:pt idx="0">
                  <c:v>306.44200000000001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C5-4FD8-8D53-BAD09F6C4DF3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'2023'!$G$19</c:f>
              <c:numCache>
                <c:formatCode>General</c:formatCode>
                <c:ptCount val="1"/>
                <c:pt idx="0">
                  <c:v>17.776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C5-4FD8-8D53-BAD09F6C4DF3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'2023'!$H$19</c:f>
              <c:numCache>
                <c:formatCode>General</c:formatCode>
                <c:ptCount val="1"/>
                <c:pt idx="0">
                  <c:v>1.387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3C5-4FD8-8D53-BAD09F6C4DF3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'2023'!$I$19</c:f>
              <c:numCache>
                <c:formatCode>General</c:formatCode>
                <c:ptCount val="1"/>
                <c:pt idx="0">
                  <c:v>206.149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3C5-4FD8-8D53-BAD09F6C4DF3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'2023'!$K$19</c:f>
              <c:numCache>
                <c:formatCode>General</c:formatCode>
                <c:ptCount val="1"/>
                <c:pt idx="0">
                  <c:v>13.592000000000001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3C5-4FD8-8D53-BAD09F6C4DF3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'2023'!$L$19</c:f>
              <c:numCache>
                <c:formatCode>General</c:formatCode>
                <c:ptCount val="1"/>
                <c:pt idx="0">
                  <c:v>11.751000000000003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3C5-4FD8-8D53-BAD09F6C4DF3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'2023'!$M$19</c:f>
              <c:numCache>
                <c:formatCode>General</c:formatCode>
                <c:ptCount val="1"/>
                <c:pt idx="0">
                  <c:v>24.411999999999999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3C5-4FD8-8D53-BAD09F6C4DF3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'2023'!$N$19</c:f>
              <c:numCache>
                <c:formatCode>General</c:formatCode>
                <c:ptCount val="1"/>
                <c:pt idx="0">
                  <c:v>1227.9021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3C5-4FD8-8D53-BAD09F6C4DF3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'2023'!$O$19</c:f>
              <c:numCache>
                <c:formatCode>General</c:formatCode>
                <c:ptCount val="1"/>
                <c:pt idx="0">
                  <c:v>1264.7380000000001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3C5-4FD8-8D53-BAD09F6C4DF3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'2023'!$P$19</c:f>
              <c:numCache>
                <c:formatCode>General</c:formatCode>
                <c:ptCount val="1"/>
                <c:pt idx="0">
                  <c:v>1264.9760000000001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3C5-4FD8-8D53-BAD09F6C4DF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5598008"/>
        <c:axId val="465599184"/>
        <c:extLst/>
      </c:barChart>
      <c:catAx>
        <c:axId val="465598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9184"/>
        <c:crosses val="autoZero"/>
        <c:auto val="1"/>
        <c:lblAlgn val="ctr"/>
        <c:lblOffset val="100"/>
        <c:noMultiLvlLbl val="0"/>
      </c:catAx>
      <c:valAx>
        <c:axId val="46559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800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2813637602835282E-2"/>
          <c:y val="0.95566836899047325"/>
          <c:w val="0.79870391455650525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září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6608955957898331"/>
          <c:y val="1.16279087511305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9045507855306274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B2F-4662-A294-255CDB7088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'2023'!$B$12</c:f>
              <c:numCache>
                <c:formatCode>General</c:formatCode>
                <c:ptCount val="1"/>
                <c:pt idx="0">
                  <c:v>19.681999999999999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2F-4662-A294-255CDB708801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'2023'!$C$12</c:f>
              <c:numCache>
                <c:formatCode>General</c:formatCode>
                <c:ptCount val="1"/>
                <c:pt idx="0">
                  <c:v>23.875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2F-4662-A294-255CDB708801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2F-4662-A294-255CDB708801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'2023'!$E$12</c:f>
              <c:numCache>
                <c:formatCode>General</c:formatCode>
                <c:ptCount val="1"/>
                <c:pt idx="0">
                  <c:v>7.4050000000000002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2F-4662-A294-255CDB708801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'2023'!$F$12</c:f>
              <c:numCache>
                <c:formatCode>General</c:formatCode>
                <c:ptCount val="1"/>
                <c:pt idx="0">
                  <c:v>21.036000000000001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B2F-4662-A294-255CDB708801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'2023'!$G$12</c:f>
              <c:numCache>
                <c:formatCode>General</c:formatCode>
                <c:ptCount val="1"/>
                <c:pt idx="0">
                  <c:v>0.28599999999999998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B2F-4662-A294-255CDB708801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'2023'!$H$12</c:f>
              <c:numCache>
                <c:formatCode>General</c:formatCode>
                <c:ptCount val="1"/>
                <c:pt idx="0">
                  <c:v>4.8000000000000001E-2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B2F-4662-A294-255CDB708801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'2023'!$I$12</c:f>
              <c:numCache>
                <c:formatCode>0.000</c:formatCode>
                <c:ptCount val="1"/>
                <c:pt idx="0">
                  <c:v>16.5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B2F-4662-A294-255CDB708801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'2023'!$K$12</c:f>
              <c:numCache>
                <c:formatCode>General</c:formatCode>
                <c:ptCount val="1"/>
                <c:pt idx="0">
                  <c:v>1.7709999999999999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B2F-4662-A294-255CDB708801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'2023'!$L$12</c:f>
              <c:numCache>
                <c:formatCode>General</c:formatCode>
                <c:ptCount val="1"/>
                <c:pt idx="0">
                  <c:v>0.111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B2F-4662-A294-255CDB708801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'2023'!$M$12</c:f>
              <c:numCache>
                <c:formatCode>General</c:formatCode>
                <c:ptCount val="1"/>
                <c:pt idx="0">
                  <c:v>1.5249999999999999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B2F-4662-A294-255CDB708801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'2023'!$N$12</c:f>
              <c:numCache>
                <c:formatCode>General</c:formatCode>
                <c:ptCount val="1"/>
                <c:pt idx="0">
                  <c:v>93.722000000000023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B2F-4662-A294-255CDB708801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'2023'!$O$12</c:f>
              <c:numCache>
                <c:formatCode>General</c:formatCode>
                <c:ptCount val="1"/>
                <c:pt idx="0">
                  <c:v>95.617000000000004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B2F-4662-A294-255CDB708801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'2023'!$P$12</c:f>
              <c:numCache>
                <c:formatCode>General</c:formatCode>
                <c:ptCount val="1"/>
                <c:pt idx="0">
                  <c:v>95.614999999999995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B2F-4662-A294-255CDB70880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80196128"/>
        <c:axId val="580197304"/>
      </c:barChart>
      <c:catAx>
        <c:axId val="58019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7304"/>
        <c:crosses val="autoZero"/>
        <c:auto val="1"/>
        <c:lblAlgn val="ctr"/>
        <c:lblOffset val="100"/>
        <c:noMultiLvlLbl val="0"/>
      </c:catAx>
      <c:valAx>
        <c:axId val="580197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612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8.0960277114036916E-2"/>
          <c:y val="0.95566836899047325"/>
          <c:w val="0.83672156560877964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září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6608955957898331"/>
          <c:y val="1.16279087511305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9045507855306274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502-4B03-BE52-A973E79FDFC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'2023'!$B$13</c:f>
              <c:numCache>
                <c:formatCode>General</c:formatCode>
                <c:ptCount val="1"/>
                <c:pt idx="0">
                  <c:v>20.893999999999998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02-4B03-BE52-A973E79FDFCF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'2023'!$C$13</c:f>
              <c:numCache>
                <c:formatCode>General</c:formatCode>
                <c:ptCount val="1"/>
                <c:pt idx="0">
                  <c:v>24.818000000000001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02-4B03-BE52-A973E79FDFCF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02-4B03-BE52-A973E79FDFCF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'2023'!$E$13</c:f>
              <c:numCache>
                <c:formatCode>General</c:formatCode>
                <c:ptCount val="1"/>
                <c:pt idx="0">
                  <c:v>6.9880000000000004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02-4B03-BE52-A973E79FDFCF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'2023'!$F$13</c:f>
              <c:numCache>
                <c:formatCode>General</c:formatCode>
                <c:ptCount val="1"/>
                <c:pt idx="0">
                  <c:v>22.98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02-4B03-BE52-A973E79FDFCF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'2023'!$G$13</c:f>
              <c:numCache>
                <c:formatCode>General</c:formatCode>
                <c:ptCount val="1"/>
                <c:pt idx="0">
                  <c:v>0.79500000000000004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02-4B03-BE52-A973E79FDFCF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'2023'!$H$13</c:f>
              <c:numCache>
                <c:formatCode>General</c:formatCode>
                <c:ptCount val="1"/>
                <c:pt idx="0">
                  <c:v>7.6999999999999999E-2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02-4B03-BE52-A973E79FDFCF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'2023'!$I$13</c:f>
              <c:numCache>
                <c:formatCode>General</c:formatCode>
                <c:ptCount val="1"/>
                <c:pt idx="0">
                  <c:v>17.75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02-4B03-BE52-A973E79FDFCF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'2023'!$K$13</c:f>
              <c:numCache>
                <c:formatCode>General</c:formatCode>
                <c:ptCount val="1"/>
                <c:pt idx="0">
                  <c:v>0.89400000000000002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02-4B03-BE52-A973E79FDFCF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'2023'!$L$13</c:f>
              <c:numCache>
                <c:formatCode>General</c:formatCode>
                <c:ptCount val="1"/>
                <c:pt idx="0">
                  <c:v>0.191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02-4B03-BE52-A973E79FDFCF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'2023'!$M$13</c:f>
              <c:numCache>
                <c:formatCode>General</c:formatCode>
                <c:ptCount val="1"/>
                <c:pt idx="0">
                  <c:v>2.1909999999999998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502-4B03-BE52-A973E79FDFCF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'2023'!$N$13</c:f>
              <c:numCache>
                <c:formatCode>General</c:formatCode>
                <c:ptCount val="1"/>
                <c:pt idx="0">
                  <c:v>98.842000000000013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502-4B03-BE52-A973E79FDFCF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'2023'!$O$13</c:f>
              <c:numCache>
                <c:formatCode>General</c:formatCode>
                <c:ptCount val="1"/>
                <c:pt idx="0">
                  <c:v>101.889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502-4B03-BE52-A973E79FDFCF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'2023'!$P$13</c:f>
              <c:numCache>
                <c:formatCode>General</c:formatCode>
                <c:ptCount val="1"/>
                <c:pt idx="0">
                  <c:v>102.012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02-4B03-BE52-A973E79FDF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80198872"/>
        <c:axId val="580197696"/>
      </c:barChart>
      <c:catAx>
        <c:axId val="580198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7696"/>
        <c:crosses val="autoZero"/>
        <c:auto val="1"/>
        <c:lblAlgn val="ctr"/>
        <c:lblOffset val="100"/>
        <c:noMultiLvlLbl val="0"/>
      </c:catAx>
      <c:valAx>
        <c:axId val="58019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8872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8.0960277114036916E-2"/>
          <c:y val="0.95566836899047325"/>
          <c:w val="0.83672156560877964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l</a:t>
            </a:r>
            <a:r>
              <a:rPr lang="cs-CZ"/>
              <a:t>istopad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4504065301409625"/>
          <c:y val="1.16279087511305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1947228592352633E-2"/>
          <c:y val="7.9631795097325764E-2"/>
          <c:w val="0.93985289007916784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EA7-431B-AAC0-935D6E46C50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'2023'!$B$14</c:f>
              <c:numCache>
                <c:formatCode>General</c:formatCode>
                <c:ptCount val="1"/>
                <c:pt idx="0">
                  <c:v>20.457999999999998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A7-431B-AAC0-935D6E46C509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'2023'!$C$14</c:f>
              <c:numCache>
                <c:formatCode>0.000</c:formatCode>
                <c:ptCount val="1"/>
                <c:pt idx="0">
                  <c:v>24.27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A7-431B-AAC0-935D6E46C509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'2023'!$C$14</c:f>
              <c:numCache>
                <c:formatCode>0.000</c:formatCode>
                <c:ptCount val="1"/>
                <c:pt idx="0">
                  <c:v>24.27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A7-431B-AAC0-935D6E46C509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'2023'!$E$14</c:f>
              <c:numCache>
                <c:formatCode>General</c:formatCode>
                <c:ptCount val="1"/>
                <c:pt idx="0">
                  <c:v>6.968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A7-431B-AAC0-935D6E46C509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'2023'!$F$14</c:f>
              <c:numCache>
                <c:formatCode>General</c:formatCode>
                <c:ptCount val="1"/>
                <c:pt idx="0">
                  <c:v>32.558999999999997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A7-431B-AAC0-935D6E46C509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'2023'!$G$14</c:f>
              <c:numCache>
                <c:formatCode>General</c:formatCode>
                <c:ptCount val="1"/>
                <c:pt idx="0">
                  <c:v>1.7370000000000001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A7-431B-AAC0-935D6E46C509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'2023'!$H$14</c:f>
              <c:numCache>
                <c:formatCode>General</c:formatCode>
                <c:ptCount val="1"/>
                <c:pt idx="0">
                  <c:v>0.161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A7-431B-AAC0-935D6E46C509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'2023'!$I$14</c:f>
              <c:numCache>
                <c:formatCode>General</c:formatCode>
                <c:ptCount val="1"/>
                <c:pt idx="0">
                  <c:v>18.375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EA7-431B-AAC0-935D6E46C509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'2023'!$K$14</c:f>
              <c:numCache>
                <c:formatCode>General</c:formatCode>
                <c:ptCount val="1"/>
                <c:pt idx="0">
                  <c:v>0.69399999999999995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EA7-431B-AAC0-935D6E46C509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'2023'!$L$14</c:f>
              <c:numCache>
                <c:formatCode>General</c:formatCode>
                <c:ptCount val="1"/>
                <c:pt idx="0">
                  <c:v>1.0049999999999999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EA7-431B-AAC0-935D6E46C509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'2023'!$M$14</c:f>
              <c:numCache>
                <c:formatCode>General</c:formatCode>
                <c:ptCount val="1"/>
                <c:pt idx="0">
                  <c:v>2.488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EA7-431B-AAC0-935D6E46C509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'2023'!$N$14</c:f>
              <c:numCache>
                <c:formatCode>General</c:formatCode>
                <c:ptCount val="1"/>
                <c:pt idx="0">
                  <c:v>112.88999999999999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EA7-431B-AAC0-935D6E46C509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'2023'!$O$14</c:f>
              <c:numCache>
                <c:formatCode>General</c:formatCode>
                <c:ptCount val="1"/>
                <c:pt idx="0">
                  <c:v>116.89100000000001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EA7-431B-AAC0-935D6E46C509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'2023'!$P$14</c:f>
              <c:numCache>
                <c:formatCode>0.000</c:formatCode>
                <c:ptCount val="1"/>
                <c:pt idx="0">
                  <c:v>116.892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EA7-431B-AAC0-935D6E46C5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80194560"/>
        <c:axId val="580199264"/>
      </c:barChart>
      <c:catAx>
        <c:axId val="58019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9264"/>
        <c:crosses val="autoZero"/>
        <c:auto val="1"/>
        <c:lblAlgn val="ctr"/>
        <c:lblOffset val="100"/>
        <c:noMultiLvlLbl val="0"/>
      </c:catAx>
      <c:valAx>
        <c:axId val="58019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4560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prosinec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3470799856738886"/>
          <c:y val="1.550387833484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1947228592352633E-2"/>
          <c:y val="7.9631795097325764E-2"/>
          <c:w val="0.95207284934597025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574-47C6-A017-E5B97755CBA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'2023'!$B$15</c:f>
              <c:numCache>
                <c:formatCode>General</c:formatCode>
                <c:ptCount val="1"/>
                <c:pt idx="0">
                  <c:v>19.777999999999999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4-47C6-A017-E5B97755CBA2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'2023'!$C$15</c:f>
              <c:numCache>
                <c:formatCode>General</c:formatCode>
                <c:ptCount val="1"/>
                <c:pt idx="0">
                  <c:v>23.627099999999999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4-47C6-A017-E5B97755CBA2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'2023'!$D$15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4-47C6-A017-E5B97755CBA2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'2023'!$E$15</c:f>
              <c:numCache>
                <c:formatCode>General</c:formatCode>
                <c:ptCount val="1"/>
                <c:pt idx="0">
                  <c:v>8.9280000000000008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4-47C6-A017-E5B97755CBA2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'2023'!$F$15</c:f>
              <c:numCache>
                <c:formatCode>General</c:formatCode>
                <c:ptCount val="1"/>
                <c:pt idx="0">
                  <c:v>36.093000000000004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4-47C6-A017-E5B97755CBA2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'2023'!$G$15</c:f>
              <c:numCache>
                <c:formatCode>General</c:formatCode>
                <c:ptCount val="1"/>
                <c:pt idx="0">
                  <c:v>2.927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574-47C6-A017-E5B97755CBA2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'2023'!$H$15</c:f>
              <c:numCache>
                <c:formatCode>General</c:formatCode>
                <c:ptCount val="1"/>
                <c:pt idx="0">
                  <c:v>0.22600000000000001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574-47C6-A017-E5B97755CBA2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'2023'!$I$15</c:f>
              <c:numCache>
                <c:formatCode>General</c:formatCode>
                <c:ptCount val="1"/>
                <c:pt idx="0">
                  <c:v>17.024999999999999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574-47C6-A017-E5B97755CBA2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'2023'!$K$15</c:f>
              <c:numCache>
                <c:formatCode>General</c:formatCode>
                <c:ptCount val="1"/>
                <c:pt idx="0">
                  <c:v>0.85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574-47C6-A017-E5B97755CBA2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'2023'!$L$15</c:f>
              <c:numCache>
                <c:formatCode>General</c:formatCode>
                <c:ptCount val="1"/>
                <c:pt idx="0">
                  <c:v>1.4870000000000001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574-47C6-A017-E5B97755CBA2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'2023'!$M$15</c:f>
              <c:numCache>
                <c:formatCode>General</c:formatCode>
                <c:ptCount val="1"/>
                <c:pt idx="0">
                  <c:v>2.6579999999999999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574-47C6-A017-E5B97755CBA2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'2023'!$N$15</c:f>
              <c:numCache>
                <c:formatCode>General</c:formatCode>
                <c:ptCount val="1"/>
                <c:pt idx="0">
                  <c:v>117.92610000000001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574-47C6-A017-E5B97755CBA2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'2023'!$O$15</c:f>
              <c:numCache>
                <c:formatCode>General</c:formatCode>
                <c:ptCount val="1"/>
                <c:pt idx="0">
                  <c:v>122.191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574-47C6-A017-E5B97755CBA2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'2023'!$P$15</c:f>
              <c:numCache>
                <c:formatCode>General</c:formatCode>
                <c:ptCount val="1"/>
                <c:pt idx="0">
                  <c:v>122.196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574-47C6-A017-E5B97755CBA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80199656"/>
        <c:axId val="580198088"/>
      </c:barChart>
      <c:catAx>
        <c:axId val="580199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8088"/>
        <c:crosses val="autoZero"/>
        <c:auto val="1"/>
        <c:lblAlgn val="ctr"/>
        <c:lblOffset val="100"/>
        <c:noMultiLvlLbl val="0"/>
      </c:catAx>
      <c:valAx>
        <c:axId val="58019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80199656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leden </a:t>
            </a:r>
            <a:r>
              <a:rPr lang="cs-CZ"/>
              <a:t>2022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79185560562567159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AFA-4056-8FF1-F46179F47B0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'2023'!$B$4</c:f>
              <c:numCache>
                <c:formatCode>General</c:formatCode>
                <c:ptCount val="1"/>
                <c:pt idx="0">
                  <c:v>20.672999999999998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FA-4056-8FF1-F46179F47B06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'2023'!$C$4</c:f>
              <c:numCache>
                <c:formatCode>General</c:formatCode>
                <c:ptCount val="1"/>
                <c:pt idx="0">
                  <c:v>23.460999999999999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FA-4056-8FF1-F46179F47B06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FA-4056-8FF1-F46179F47B06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'2023'!$E$4</c:f>
              <c:numCache>
                <c:formatCode>General</c:formatCode>
                <c:ptCount val="1"/>
                <c:pt idx="0">
                  <c:v>7.1840000000000002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FA-4056-8FF1-F46179F47B06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'2023'!$F$4</c:f>
              <c:numCache>
                <c:formatCode>General</c:formatCode>
                <c:ptCount val="1"/>
                <c:pt idx="0">
                  <c:v>25.331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AFA-4056-8FF1-F46179F47B06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'2023'!$G$4</c:f>
              <c:numCache>
                <c:formatCode>General</c:formatCode>
                <c:ptCount val="1"/>
                <c:pt idx="0">
                  <c:v>3.1389999999999998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AFA-4056-8FF1-F46179F47B06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'2023'!$H$4</c:f>
              <c:numCache>
                <c:formatCode>General</c:formatCode>
                <c:ptCount val="1"/>
                <c:pt idx="0">
                  <c:v>0.20899999999999999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AFA-4056-8FF1-F46179F47B06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'2023'!$I$4</c:f>
              <c:numCache>
                <c:formatCode>General</c:formatCode>
                <c:ptCount val="1"/>
                <c:pt idx="0">
                  <c:v>18.774999999999999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AFA-4056-8FF1-F46179F47B06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'2023'!$K$4</c:f>
              <c:numCache>
                <c:formatCode>General</c:formatCode>
                <c:ptCount val="1"/>
                <c:pt idx="0">
                  <c:v>0.82699999999999996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AFA-4056-8FF1-F46179F47B06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'2023'!$L$4</c:f>
              <c:numCache>
                <c:formatCode>General</c:formatCode>
                <c:ptCount val="1"/>
                <c:pt idx="0">
                  <c:v>1.72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AFA-4056-8FF1-F46179F47B06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'2023'!$M$4</c:f>
              <c:numCache>
                <c:formatCode>General</c:formatCode>
                <c:ptCount val="1"/>
                <c:pt idx="0">
                  <c:v>3.2690000000000001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AFA-4056-8FF1-F46179F47B06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'2023'!$N$4</c:f>
              <c:numCache>
                <c:formatCode>General</c:formatCode>
                <c:ptCount val="1"/>
                <c:pt idx="0">
                  <c:v>104.58799999999999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AFA-4056-8FF1-F46179F47B06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'2023'!$O$4</c:f>
              <c:numCache>
                <c:formatCode>General</c:formatCode>
                <c:ptCount val="1"/>
                <c:pt idx="0">
                  <c:v>111.333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AFA-4056-8FF1-F46179F47B06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'2023'!$P$4</c:f>
              <c:numCache>
                <c:formatCode>General</c:formatCode>
                <c:ptCount val="1"/>
                <c:pt idx="0">
                  <c:v>111.33199999999999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FA-4056-8FF1-F46179F47B0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5598400"/>
        <c:axId val="465596048"/>
      </c:barChart>
      <c:catAx>
        <c:axId val="46559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6048"/>
        <c:crosses val="autoZero"/>
        <c:auto val="1"/>
        <c:lblAlgn val="ctr"/>
        <c:lblOffset val="100"/>
        <c:noMultiLvlLbl val="0"/>
      </c:catAx>
      <c:valAx>
        <c:axId val="46559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8400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únor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5431317521155081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147-48F3-8BD5-DE2DCDF3BA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'2023'!$B$5</c:f>
              <c:numCache>
                <c:formatCode>General</c:formatCode>
                <c:ptCount val="1"/>
                <c:pt idx="0">
                  <c:v>18.768000000000001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47-48F3-8BD5-DE2DCDF3BA63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'2023'!$C$5</c:f>
              <c:numCache>
                <c:formatCode>General</c:formatCode>
                <c:ptCount val="1"/>
                <c:pt idx="0">
                  <c:v>20.966000000000001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47-48F3-8BD5-DE2DCDF3BA63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47-48F3-8BD5-DE2DCDF3BA63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'2023'!$E$5</c:f>
              <c:numCache>
                <c:formatCode>General</c:formatCode>
                <c:ptCount val="1"/>
                <c:pt idx="0">
                  <c:v>6.3179999999999996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147-48F3-8BD5-DE2DCDF3BA63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'2023'!$F$5</c:f>
              <c:numCache>
                <c:formatCode>General</c:formatCode>
                <c:ptCount val="1"/>
                <c:pt idx="0">
                  <c:v>26.693999999999999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147-48F3-8BD5-DE2DCDF3BA63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'2023'!$G$5</c:f>
              <c:numCache>
                <c:formatCode>General</c:formatCode>
                <c:ptCount val="1"/>
                <c:pt idx="0">
                  <c:v>2.968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147-48F3-8BD5-DE2DCDF3BA63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'2023'!$H$5</c:f>
              <c:numCache>
                <c:formatCode>General</c:formatCode>
                <c:ptCount val="1"/>
                <c:pt idx="0">
                  <c:v>0.19500000000000001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147-48F3-8BD5-DE2DCDF3BA63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'2023'!$I$5</c:f>
              <c:numCache>
                <c:formatCode>General</c:formatCode>
                <c:ptCount val="1"/>
                <c:pt idx="0">
                  <c:v>16.507999999999999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147-48F3-8BD5-DE2DCDF3BA63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'2023'!$K$5</c:f>
              <c:numCache>
                <c:formatCode>General</c:formatCode>
                <c:ptCount val="1"/>
                <c:pt idx="0">
                  <c:v>0.73699999999999999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147-48F3-8BD5-DE2DCDF3BA63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'2023'!$L$5</c:f>
              <c:numCache>
                <c:formatCode>General</c:formatCode>
                <c:ptCount val="1"/>
                <c:pt idx="0">
                  <c:v>2.0369999999999999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147-48F3-8BD5-DE2DCDF3BA63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'2023'!$M$5</c:f>
              <c:numCache>
                <c:formatCode>General</c:formatCode>
                <c:ptCount val="1"/>
                <c:pt idx="0">
                  <c:v>2.5710000000000002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147-48F3-8BD5-DE2DCDF3BA63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'2023'!$N$5</c:f>
              <c:numCache>
                <c:formatCode>General</c:formatCode>
                <c:ptCount val="1"/>
                <c:pt idx="0">
                  <c:v>97.761999999999986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147-48F3-8BD5-DE2DCDF3BA63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'2023'!$O$5</c:f>
              <c:numCache>
                <c:formatCode>General</c:formatCode>
                <c:ptCount val="1"/>
                <c:pt idx="0">
                  <c:v>103.651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147-48F3-8BD5-DE2DCDF3BA63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'2023'!$P$5</c:f>
              <c:numCache>
                <c:formatCode>General</c:formatCode>
                <c:ptCount val="1"/>
                <c:pt idx="0">
                  <c:v>103.70399999999999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147-48F3-8BD5-DE2DCDF3BA6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5596832"/>
        <c:axId val="465598792"/>
      </c:barChart>
      <c:catAx>
        <c:axId val="46559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8792"/>
        <c:crosses val="autoZero"/>
        <c:auto val="1"/>
        <c:lblAlgn val="ctr"/>
        <c:lblOffset val="100"/>
        <c:noMultiLvlLbl val="0"/>
      </c:catAx>
      <c:valAx>
        <c:axId val="46559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6832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9602503862169979E-2"/>
          <c:y val="0.95566836899047325"/>
          <c:w val="0.80277723431210612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březen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6110204147088532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2BD-4468-816F-924BB3544E6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'2023'!$B$6</c:f>
              <c:numCache>
                <c:formatCode>General</c:formatCode>
                <c:ptCount val="1"/>
                <c:pt idx="0">
                  <c:v>21.385999999999999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BD-4468-816F-924BB3544E6B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'2023'!$C$6</c:f>
              <c:numCache>
                <c:formatCode>General</c:formatCode>
                <c:ptCount val="1"/>
                <c:pt idx="0">
                  <c:v>22.655999999999999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BD-4468-816F-924BB3544E6B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BD-4468-816F-924BB3544E6B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'2023'!$E$6</c:f>
              <c:numCache>
                <c:formatCode>General</c:formatCode>
                <c:ptCount val="1"/>
                <c:pt idx="0">
                  <c:v>6.9039999999999999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BD-4468-816F-924BB3544E6B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'2023'!$F$6</c:f>
              <c:numCache>
                <c:formatCode>0.000</c:formatCode>
                <c:ptCount val="1"/>
                <c:pt idx="0">
                  <c:v>26.7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2BD-4468-816F-924BB3544E6B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'2023'!$G$6</c:f>
              <c:numCache>
                <c:formatCode>General</c:formatCode>
                <c:ptCount val="1"/>
                <c:pt idx="0">
                  <c:v>2.4550000000000001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2BD-4468-816F-924BB3544E6B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'2023'!$H$6</c:f>
              <c:numCache>
                <c:formatCode>General</c:formatCode>
                <c:ptCount val="1"/>
                <c:pt idx="0">
                  <c:v>0.152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2BD-4468-816F-924BB3544E6B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'2023'!$I$6</c:f>
              <c:numCache>
                <c:formatCode>0.000</c:formatCode>
                <c:ptCount val="1"/>
                <c:pt idx="0">
                  <c:v>17.908000000000001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2BD-4468-816F-924BB3544E6B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'2023'!$K$6</c:f>
              <c:numCache>
                <c:formatCode>General</c:formatCode>
                <c:ptCount val="1"/>
                <c:pt idx="0">
                  <c:v>0.78900000000000003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2BD-4468-816F-924BB3544E6B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'2023'!$L$6</c:f>
              <c:numCache>
                <c:formatCode>General</c:formatCode>
                <c:ptCount val="1"/>
                <c:pt idx="0">
                  <c:v>2.1840000000000002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2BD-4468-816F-924BB3544E6B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'2023'!$M$6</c:f>
              <c:numCache>
                <c:formatCode>General</c:formatCode>
                <c:ptCount val="1"/>
                <c:pt idx="0">
                  <c:v>2.468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2BD-4468-816F-924BB3544E6B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'2023'!$N$6</c:f>
              <c:numCache>
                <c:formatCode>General</c:formatCode>
                <c:ptCount val="1"/>
                <c:pt idx="0">
                  <c:v>103.602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2BD-4468-816F-924BB3544E6B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'2023'!$O$6</c:f>
              <c:numCache>
                <c:formatCode>General</c:formatCode>
                <c:ptCount val="1"/>
                <c:pt idx="0">
                  <c:v>109.825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2BD-4468-816F-924BB3544E6B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'2023'!$P$6</c:f>
              <c:numCache>
                <c:formatCode>General</c:formatCode>
                <c:ptCount val="1"/>
                <c:pt idx="0">
                  <c:v>109.866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2BD-4468-816F-924BB3544E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5601536"/>
        <c:axId val="465601928"/>
      </c:barChart>
      <c:catAx>
        <c:axId val="46560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601928"/>
        <c:crosses val="autoZero"/>
        <c:auto val="1"/>
        <c:lblAlgn val="ctr"/>
        <c:lblOffset val="100"/>
        <c:noMultiLvlLbl val="0"/>
      </c:catAx>
      <c:valAx>
        <c:axId val="465601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601536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4171410854702219E-2"/>
          <c:y val="0.95566836899047325"/>
          <c:w val="0.81499719357890854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duben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420932159447484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267-4196-9493-EB9B4261C6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'2023'!$B$7</c:f>
              <c:numCache>
                <c:formatCode>General</c:formatCode>
                <c:ptCount val="1"/>
                <c:pt idx="0">
                  <c:v>20.422000000000001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67-4196-9493-EB9B4261C663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'2023'!$C$7</c:f>
              <c:numCache>
                <c:formatCode>General</c:formatCode>
                <c:ptCount val="1"/>
                <c:pt idx="0">
                  <c:v>23.466999999999999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67-4196-9493-EB9B4261C663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67-4196-9493-EB9B4261C663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'2023'!$E$7</c:f>
              <c:numCache>
                <c:formatCode>General</c:formatCode>
                <c:ptCount val="1"/>
                <c:pt idx="0">
                  <c:v>6.673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67-4196-9493-EB9B4261C663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'2023'!$F$7</c:f>
              <c:numCache>
                <c:formatCode>General</c:formatCode>
                <c:ptCount val="1"/>
                <c:pt idx="0">
                  <c:v>23.765999999999998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267-4196-9493-EB9B4261C663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'2023'!$G$7</c:f>
              <c:numCache>
                <c:formatCode>General</c:formatCode>
                <c:ptCount val="1"/>
                <c:pt idx="0">
                  <c:v>1.8069999999999999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267-4196-9493-EB9B4261C663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'2023'!$H$7</c:f>
              <c:numCache>
                <c:formatCode>General</c:formatCode>
                <c:ptCount val="1"/>
                <c:pt idx="0">
                  <c:v>0.113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267-4196-9493-EB9B4261C663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'2023'!$I$7</c:f>
              <c:numCache>
                <c:formatCode>General</c:formatCode>
                <c:ptCount val="1"/>
                <c:pt idx="0">
                  <c:v>15.741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267-4196-9493-EB9B4261C663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'2023'!$K$7</c:f>
              <c:numCache>
                <c:formatCode>General</c:formatCode>
                <c:ptCount val="1"/>
                <c:pt idx="0">
                  <c:v>0.79500000000000004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267-4196-9493-EB9B4261C663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'2023'!$L$7</c:f>
              <c:numCache>
                <c:formatCode>General</c:formatCode>
                <c:ptCount val="1"/>
                <c:pt idx="0">
                  <c:v>1.4039999999999999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267-4196-9493-EB9B4261C663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'2023'!$M$7</c:f>
              <c:numCache>
                <c:formatCode>General</c:formatCode>
                <c:ptCount val="1"/>
                <c:pt idx="0">
                  <c:v>2.052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267-4196-9493-EB9B4261C663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'2023'!$N$7</c:f>
              <c:numCache>
                <c:formatCode>General</c:formatCode>
                <c:ptCount val="1"/>
                <c:pt idx="0">
                  <c:v>103.18300000000001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267-4196-9493-EB9B4261C663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'2023'!$O$7</c:f>
              <c:numCache>
                <c:formatCode>General</c:formatCode>
                <c:ptCount val="1"/>
                <c:pt idx="0">
                  <c:v>105.124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267-4196-9493-EB9B4261C663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'2023'!$P$7</c:f>
              <c:numCache>
                <c:formatCode>General</c:formatCode>
                <c:ptCount val="1"/>
                <c:pt idx="0">
                  <c:v>105.123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267-4196-9493-EB9B4261C66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1128768"/>
        <c:axId val="461121320"/>
      </c:barChart>
      <c:catAx>
        <c:axId val="46112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1320"/>
        <c:crosses val="autoZero"/>
        <c:auto val="1"/>
        <c:lblAlgn val="ctr"/>
        <c:lblOffset val="100"/>
        <c:noMultiLvlLbl val="0"/>
      </c:catAx>
      <c:valAx>
        <c:axId val="461121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8768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8.6391370121504663E-2"/>
          <c:y val="0.95566836899047325"/>
          <c:w val="0.7837684087859691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květen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9174805287831893"/>
          <c:y val="1.55038783348407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5702872171528455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EFC-4E7A-98FE-29875FE82D0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'2023'!$B$8</c:f>
              <c:numCache>
                <c:formatCode>General</c:formatCode>
                <c:ptCount val="1"/>
                <c:pt idx="0">
                  <c:v>21.073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FC-4E7A-98FE-29875FE82D0E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'2023'!$C$8</c:f>
              <c:numCache>
                <c:formatCode>General</c:formatCode>
                <c:ptCount val="1"/>
                <c:pt idx="0">
                  <c:v>23.922999999999998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FC-4E7A-98FE-29875FE82D0E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FC-4E7A-98FE-29875FE82D0E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'2023'!$E$8</c:f>
              <c:numCache>
                <c:formatCode>General</c:formatCode>
                <c:ptCount val="1"/>
                <c:pt idx="0">
                  <c:v>7.0469999999999997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FC-4E7A-98FE-29875FE82D0E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'2023'!$F$8</c:f>
              <c:numCache>
                <c:formatCode>General</c:formatCode>
                <c:ptCount val="1"/>
                <c:pt idx="0">
                  <c:v>23.629000000000001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FC-4E7A-98FE-29875FE82D0E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'2023'!$G$8</c:f>
              <c:numCache>
                <c:formatCode>General</c:formatCode>
                <c:ptCount val="1"/>
                <c:pt idx="0">
                  <c:v>0.80100000000000005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FC-4E7A-98FE-29875FE82D0E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'2023'!$H$8</c:f>
              <c:numCache>
                <c:formatCode>General</c:formatCode>
                <c:ptCount val="1"/>
                <c:pt idx="0">
                  <c:v>7.0999999999999994E-2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FC-4E7A-98FE-29875FE82D0E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'2023'!$I$8</c:f>
              <c:numCache>
                <c:formatCode>0.000</c:formatCode>
                <c:ptCount val="1"/>
                <c:pt idx="0">
                  <c:v>16.61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EFC-4E7A-98FE-29875FE82D0E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'2023'!$K$8</c:f>
              <c:numCache>
                <c:formatCode>General</c:formatCode>
                <c:ptCount val="1"/>
                <c:pt idx="0">
                  <c:v>0.80600000000000005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EFC-4E7A-98FE-29875FE82D0E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'2023'!$L$8</c:f>
              <c:numCache>
                <c:formatCode>General</c:formatCode>
                <c:ptCount val="1"/>
                <c:pt idx="0">
                  <c:v>0.68600000000000005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EFC-4E7A-98FE-29875FE82D0E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'2023'!$M$8</c:f>
              <c:numCache>
                <c:formatCode>General</c:formatCode>
                <c:ptCount val="1"/>
                <c:pt idx="0">
                  <c:v>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EFC-4E7A-98FE-29875FE82D0E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'2023'!$N$8</c:f>
              <c:numCache>
                <c:formatCode>General</c:formatCode>
                <c:ptCount val="1"/>
                <c:pt idx="0">
                  <c:v>102.23099999999999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EFC-4E7A-98FE-29875FE82D0E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'2023'!$O$8</c:f>
              <c:numCache>
                <c:formatCode>General</c:formatCode>
                <c:ptCount val="1"/>
                <c:pt idx="0">
                  <c:v>102.285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EFC-4E7A-98FE-29875FE82D0E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'2023'!$P$8</c:f>
              <c:numCache>
                <c:formatCode>General</c:formatCode>
                <c:ptCount val="1"/>
                <c:pt idx="0">
                  <c:v>102.29600000000001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EFC-4E7A-98FE-29875FE82D0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1125240"/>
        <c:axId val="461127200"/>
      </c:barChart>
      <c:catAx>
        <c:axId val="461125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7200"/>
        <c:crosses val="autoZero"/>
        <c:auto val="1"/>
        <c:lblAlgn val="ctr"/>
        <c:lblOffset val="100"/>
        <c:noMultiLvlLbl val="0"/>
      </c:catAx>
      <c:valAx>
        <c:axId val="46112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5240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8.910691662523855E-2"/>
          <c:y val="0.95566836899047325"/>
          <c:w val="0.80141946106023931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červen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layout>
        <c:manualLayout>
          <c:xMode val="edge"/>
          <c:yMode val="edge"/>
          <c:x val="0.32009162296668109"/>
          <c:y val="1.35658935429856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7550686223452076E-2"/>
          <c:y val="7.9631795097325764E-2"/>
          <c:w val="0.87875309374515564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9BF-4B3D-A83A-FFAF72D1CE8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'2023'!$B$9</c:f>
              <c:numCache>
                <c:formatCode>General</c:formatCode>
                <c:ptCount val="1"/>
                <c:pt idx="0">
                  <c:v>21.384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BF-4B3D-A83A-FFAF72D1CE8E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'2023'!$C$9</c:f>
              <c:numCache>
                <c:formatCode>General</c:formatCode>
                <c:ptCount val="1"/>
                <c:pt idx="0">
                  <c:v>22.670999999999999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BF-4B3D-A83A-FFAF72D1CE8E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BF-4B3D-A83A-FFAF72D1CE8E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'2023'!$E$9</c:f>
              <c:numCache>
                <c:formatCode>General</c:formatCode>
                <c:ptCount val="1"/>
                <c:pt idx="0">
                  <c:v>7.0739999999999998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BF-4B3D-A83A-FFAF72D1CE8E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'2023'!$F$9</c:f>
              <c:numCache>
                <c:formatCode>General</c:formatCode>
                <c:ptCount val="1"/>
                <c:pt idx="0">
                  <c:v>21.010999999999999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BF-4B3D-A83A-FFAF72D1CE8E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'2023'!$G$9</c:f>
              <c:numCache>
                <c:formatCode>General</c:formatCode>
                <c:ptCount val="1"/>
                <c:pt idx="0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BF-4B3D-A83A-FFAF72D1CE8E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'2023'!$H$9</c:f>
              <c:numCache>
                <c:formatCode>General</c:formatCode>
                <c:ptCount val="1"/>
                <c:pt idx="0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9BF-4B3D-A83A-FFAF72D1CE8E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'2023'!$I$9</c:f>
              <c:numCache>
                <c:formatCode>General</c:formatCode>
                <c:ptCount val="1"/>
                <c:pt idx="0">
                  <c:v>16.381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9BF-4B3D-A83A-FFAF72D1CE8E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'2023'!$K$9</c:f>
              <c:numCache>
                <c:formatCode>General</c:formatCode>
                <c:ptCount val="1"/>
                <c:pt idx="0">
                  <c:v>0.96199999999999997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9BF-4B3D-A83A-FFAF72D1CE8E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'2023'!$L$9</c:f>
              <c:numCache>
                <c:formatCode>General</c:formatCode>
                <c:ptCount val="1"/>
                <c:pt idx="0">
                  <c:v>0.68700000000000006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9BF-4B3D-A83A-FFAF72D1CE8E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'2023'!$M$9</c:f>
              <c:numCache>
                <c:formatCode>General</c:formatCode>
                <c:ptCount val="1"/>
                <c:pt idx="0">
                  <c:v>1.1910000000000001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9BF-4B3D-A83A-FFAF72D1CE8E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'2023'!$N$9</c:f>
              <c:numCache>
                <c:formatCode>General</c:formatCode>
                <c:ptCount val="1"/>
                <c:pt idx="0">
                  <c:v>94.738000000000014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9BF-4B3D-A83A-FFAF72D1CE8E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'2023'!$O$9</c:f>
              <c:numCache>
                <c:formatCode>General</c:formatCode>
                <c:ptCount val="1"/>
                <c:pt idx="0">
                  <c:v>94.372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9BF-4B3D-A83A-FFAF72D1CE8E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'2023'!$P$9</c:f>
              <c:numCache>
                <c:formatCode>General</c:formatCode>
                <c:ptCount val="1"/>
                <c:pt idx="0">
                  <c:v>94.376000000000005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9BF-4B3D-A83A-FFAF72D1CE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1126416"/>
        <c:axId val="465597224"/>
      </c:barChart>
      <c:catAx>
        <c:axId val="46112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7224"/>
        <c:crosses val="autoZero"/>
        <c:auto val="1"/>
        <c:lblAlgn val="ctr"/>
        <c:lblOffset val="100"/>
        <c:noMultiLvlLbl val="0"/>
      </c:catAx>
      <c:valAx>
        <c:axId val="465597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6416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6886957358436106E-2"/>
          <c:y val="0.95566836899047325"/>
          <c:w val="0.83129047260131195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červenec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3477342827054966E-2"/>
          <c:y val="8.1569779889180835E-2"/>
          <c:w val="0.92220183780489762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BA5-4153-810C-2187AF1AE86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'2023'!$B$10</c:f>
              <c:numCache>
                <c:formatCode>General</c:formatCode>
                <c:ptCount val="1"/>
                <c:pt idx="0">
                  <c:v>21.564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A5-4153-810C-2187AF1AE862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'2023'!$C$10</c:f>
              <c:numCache>
                <c:formatCode>General</c:formatCode>
                <c:ptCount val="1"/>
                <c:pt idx="0">
                  <c:v>23.292000000000002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A5-4153-810C-2187AF1AE862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A5-4153-810C-2187AF1AE862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'2023'!$E$10</c:f>
              <c:numCache>
                <c:formatCode>General</c:formatCode>
                <c:ptCount val="1"/>
                <c:pt idx="0">
                  <c:v>7.7210000000000001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A5-4153-810C-2187AF1AE862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'2023'!$F$10</c:f>
              <c:numCache>
                <c:formatCode>General</c:formatCode>
                <c:ptCount val="1"/>
                <c:pt idx="0">
                  <c:v>23.427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BA5-4153-810C-2187AF1AE862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'2023'!$G$10</c:f>
              <c:numCache>
                <c:formatCode>General</c:formatCode>
                <c:ptCount val="1"/>
                <c:pt idx="0">
                  <c:v>0.251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A5-4153-810C-2187AF1AE862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'2023'!$H$10</c:f>
              <c:numCache>
                <c:formatCode>General</c:formatCode>
                <c:ptCount val="1"/>
                <c:pt idx="0">
                  <c:v>3.9E-2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A5-4153-810C-2187AF1AE862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'2023'!$I$10</c:f>
              <c:numCache>
                <c:formatCode>0.000</c:formatCode>
                <c:ptCount val="1"/>
                <c:pt idx="0">
                  <c:v>16.792000000000002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BA5-4153-810C-2187AF1AE862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'2023'!$K$10</c:f>
              <c:numCache>
                <c:formatCode>General</c:formatCode>
                <c:ptCount val="1"/>
                <c:pt idx="0">
                  <c:v>1.8340000000000001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BA5-4153-810C-2187AF1AE862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'2023'!$L$10</c:f>
              <c:numCache>
                <c:formatCode>General</c:formatCode>
                <c:ptCount val="1"/>
                <c:pt idx="0">
                  <c:v>0.11799999999999999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BA5-4153-810C-2187AF1AE862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'2023'!$M$10</c:f>
              <c:numCache>
                <c:formatCode>General</c:formatCode>
                <c:ptCount val="1"/>
                <c:pt idx="0">
                  <c:v>0.92900000000000005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BA5-4153-810C-2187AF1AE862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'2023'!$N$10</c:f>
              <c:numCache>
                <c:formatCode>General</c:formatCode>
                <c:ptCount val="1"/>
                <c:pt idx="0">
                  <c:v>96.283000000000001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BA5-4153-810C-2187AF1AE862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'2023'!$O$10</c:f>
              <c:numCache>
                <c:formatCode>General</c:formatCode>
                <c:ptCount val="1"/>
                <c:pt idx="0">
                  <c:v>96.95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BA5-4153-810C-2187AF1AE862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'2023'!$P$10</c:f>
              <c:numCache>
                <c:formatCode>General</c:formatCode>
                <c:ptCount val="1"/>
                <c:pt idx="0">
                  <c:v>96.95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BA5-4153-810C-2187AF1AE86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65597616"/>
        <c:axId val="576723496"/>
      </c:barChart>
      <c:catAx>
        <c:axId val="46559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76723496"/>
        <c:crosses val="autoZero"/>
        <c:auto val="1"/>
        <c:lblAlgn val="ctr"/>
        <c:lblOffset val="100"/>
        <c:noMultiLvlLbl val="0"/>
      </c:catAx>
      <c:valAx>
        <c:axId val="576723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5597616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2813637602835282E-2"/>
          <c:y val="0.95566836899047325"/>
          <c:w val="0.86659257714985216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odběr </a:t>
            </a:r>
            <a:r>
              <a:rPr lang="cs-CZ" baseline="0"/>
              <a:t>elektro</a:t>
            </a:r>
            <a:r>
              <a:rPr lang="cs-CZ"/>
              <a:t> </a:t>
            </a:r>
            <a:r>
              <a:rPr lang="en-US"/>
              <a:t> </a:t>
            </a:r>
            <a:r>
              <a:rPr lang="cs-CZ"/>
              <a:t>srpen</a:t>
            </a:r>
            <a:r>
              <a:rPr lang="en-US"/>
              <a:t> 20</a:t>
            </a:r>
            <a:r>
              <a:rPr lang="cs-CZ"/>
              <a:t>22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3.211956957518803E-2"/>
          <c:y val="7.9631795097325764E-2"/>
          <c:w val="0.91948629130116377"/>
          <c:h val="0.838830623028539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'2023'!$B$2</c:f>
              <c:strCache>
                <c:ptCount val="1"/>
                <c:pt idx="0">
                  <c:v>PAV.III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232-47F8-B323-B420D4D097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'2023'!$B$11</c:f>
              <c:numCache>
                <c:formatCode>General</c:formatCode>
                <c:ptCount val="1"/>
                <c:pt idx="0">
                  <c:v>23.071000000000002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32-47F8-B323-B420D4D09782}"/>
            </c:ext>
          </c:extLst>
        </c:ser>
        <c:ser>
          <c:idx val="1"/>
          <c:order val="1"/>
          <c:tx>
            <c:strRef>
              <c:f>'2023'!$C$2</c:f>
              <c:strCache>
                <c:ptCount val="1"/>
                <c:pt idx="0">
                  <c:v>PAV.II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'2023'!$C$11</c:f>
              <c:numCache>
                <c:formatCode>General</c:formatCode>
                <c:ptCount val="1"/>
                <c:pt idx="0">
                  <c:v>25.486000000000001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32-47F8-B323-B420D4D09782}"/>
            </c:ext>
          </c:extLst>
        </c:ser>
        <c:ser>
          <c:idx val="2"/>
          <c:order val="2"/>
          <c:tx>
            <c:strRef>
              <c:f>'2023'!$D$2</c:f>
              <c:strCache>
                <c:ptCount val="1"/>
                <c:pt idx="0">
                  <c:v>Oper.tr.I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'2023'!$D$11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32-47F8-B323-B420D4D09782}"/>
            </c:ext>
          </c:extLst>
        </c:ser>
        <c:ser>
          <c:idx val="3"/>
          <c:order val="3"/>
          <c:tx>
            <c:strRef>
              <c:f>'2023'!$E$2</c:f>
              <c:strCache>
                <c:ptCount val="1"/>
                <c:pt idx="0">
                  <c:v>Rybárna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'2023'!$E$11</c:f>
              <c:numCache>
                <c:formatCode>General</c:formatCode>
                <c:ptCount val="1"/>
                <c:pt idx="0">
                  <c:v>7.915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232-47F8-B323-B420D4D09782}"/>
            </c:ext>
          </c:extLst>
        </c:ser>
        <c:ser>
          <c:idx val="4"/>
          <c:order val="4"/>
          <c:tx>
            <c:strRef>
              <c:f>'2023'!$F$2</c:f>
              <c:strCache>
                <c:ptCount val="1"/>
                <c:pt idx="0">
                  <c:v>STÁJE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'2023'!$F$11</c:f>
              <c:numCache>
                <c:formatCode>General</c:formatCode>
                <c:ptCount val="1"/>
                <c:pt idx="0">
                  <c:v>23.216000000000001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32-47F8-B323-B420D4D09782}"/>
            </c:ext>
          </c:extLst>
        </c:ser>
        <c:ser>
          <c:idx val="5"/>
          <c:order val="5"/>
          <c:tx>
            <c:strRef>
              <c:f>'2023'!$G$2</c:f>
              <c:strCache>
                <c:ptCount val="1"/>
                <c:pt idx="0">
                  <c:v>Čist.st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'2023'!$G$11</c:f>
              <c:numCache>
                <c:formatCode>General</c:formatCode>
                <c:ptCount val="1"/>
                <c:pt idx="0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232-47F8-B323-B420D4D09782}"/>
            </c:ext>
          </c:extLst>
        </c:ser>
        <c:ser>
          <c:idx val="6"/>
          <c:order val="6"/>
          <c:tx>
            <c:strRef>
              <c:f>'2023'!$H$2</c:f>
              <c:strCache>
                <c:ptCount val="1"/>
                <c:pt idx="0">
                  <c:v>Kotelna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'2023'!$H$11</c:f>
              <c:numCache>
                <c:formatCode>General</c:formatCode>
                <c:ptCount val="1"/>
                <c:pt idx="0">
                  <c:v>6.2E-2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232-47F8-B323-B420D4D09782}"/>
            </c:ext>
          </c:extLst>
        </c:ser>
        <c:ser>
          <c:idx val="7"/>
          <c:order val="7"/>
          <c:tx>
            <c:strRef>
              <c:f>'2023'!$I$2</c:f>
              <c:strCache>
                <c:ptCount val="1"/>
                <c:pt idx="0">
                  <c:v>PAV.I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'2023'!$I$11</c:f>
              <c:numCache>
                <c:formatCode>General</c:formatCode>
                <c:ptCount val="1"/>
                <c:pt idx="0">
                  <c:v>17.783999999999999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232-47F8-B323-B420D4D09782}"/>
            </c:ext>
          </c:extLst>
        </c:ser>
        <c:ser>
          <c:idx val="8"/>
          <c:order val="8"/>
          <c:tx>
            <c:strRef>
              <c:f>'2023'!$K$2</c:f>
              <c:strCache>
                <c:ptCount val="1"/>
                <c:pt idx="0">
                  <c:v>MBL pav.3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'2023'!$K$11</c:f>
              <c:numCache>
                <c:formatCode>General</c:formatCode>
                <c:ptCount val="1"/>
                <c:pt idx="0">
                  <c:v>2.633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232-47F8-B323-B420D4D09782}"/>
            </c:ext>
          </c:extLst>
        </c:ser>
        <c:ser>
          <c:idx val="9"/>
          <c:order val="9"/>
          <c:tx>
            <c:strRef>
              <c:f>'2023'!$L$2</c:f>
              <c:strCache>
                <c:ptCount val="1"/>
                <c:pt idx="0">
                  <c:v>PORÁŽ.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'2023'!$L$11</c:f>
              <c:numCache>
                <c:formatCode>General</c:formatCode>
                <c:ptCount val="1"/>
                <c:pt idx="0">
                  <c:v>0.121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232-47F8-B323-B420D4D09782}"/>
            </c:ext>
          </c:extLst>
        </c:ser>
        <c:ser>
          <c:idx val="10"/>
          <c:order val="10"/>
          <c:tx>
            <c:strRef>
              <c:f>'2023'!$M$2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'2023'!$M$11</c:f>
              <c:numCache>
                <c:formatCode>General</c:formatCode>
                <c:ptCount val="1"/>
                <c:pt idx="0">
                  <c:v>1.32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232-47F8-B323-B420D4D09782}"/>
            </c:ext>
          </c:extLst>
        </c:ser>
        <c:ser>
          <c:idx val="11"/>
          <c:order val="11"/>
          <c:tx>
            <c:strRef>
              <c:f>'2023'!$N$2</c:f>
              <c:strCache>
                <c:ptCount val="1"/>
                <c:pt idx="0">
                  <c:v>CELKOVÁ*10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'2023'!$N$11</c:f>
              <c:numCache>
                <c:formatCode>General</c:formatCode>
                <c:ptCount val="1"/>
                <c:pt idx="0">
                  <c:v>102.13499999999998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232-47F8-B323-B420D4D09782}"/>
            </c:ext>
          </c:extLst>
        </c:ser>
        <c:ser>
          <c:idx val="12"/>
          <c:order val="12"/>
          <c:tx>
            <c:strRef>
              <c:f>'2023'!$O$3</c:f>
              <c:strCache>
                <c:ptCount val="1"/>
                <c:pt idx="0">
                  <c:v>naše měř.*10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'2023'!$O$11</c:f>
              <c:numCache>
                <c:formatCode>General</c:formatCode>
                <c:ptCount val="1"/>
                <c:pt idx="0">
                  <c:v>104.61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232-47F8-B323-B420D4D09782}"/>
            </c:ext>
          </c:extLst>
        </c:ser>
        <c:ser>
          <c:idx val="13"/>
          <c:order val="13"/>
          <c:tx>
            <c:strRef>
              <c:f>'2023'!$P$3</c:f>
              <c:strCache>
                <c:ptCount val="1"/>
                <c:pt idx="0">
                  <c:v>PR.PL.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'2023'!$P$11</c:f>
              <c:numCache>
                <c:formatCode>General</c:formatCode>
                <c:ptCount val="1"/>
                <c:pt idx="0">
                  <c:v>104.614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232-47F8-B323-B420D4D0978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6721144"/>
        <c:axId val="461122888"/>
      </c:barChart>
      <c:catAx>
        <c:axId val="576721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61122888"/>
        <c:crosses val="autoZero"/>
        <c:auto val="1"/>
        <c:lblAlgn val="ctr"/>
        <c:lblOffset val="100"/>
        <c:noMultiLvlLbl val="0"/>
      </c:catAx>
      <c:valAx>
        <c:axId val="461122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76721144"/>
        <c:crosses val="autoZero"/>
        <c:crossBetween val="between"/>
      </c:valAx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layout>
        <c:manualLayout>
          <c:xMode val="edge"/>
          <c:yMode val="edge"/>
          <c:x val="7.1455864350968346E-2"/>
          <c:y val="0.95566836899047325"/>
          <c:w val="0.85437261788304975"/>
          <c:h val="3.27037222583962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80314965" l="0.70866141732283472" r="0.70866141732283472" t="0.78740157480314965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209550</xdr:colOff>
      <xdr:row>35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180975</xdr:rowOff>
    </xdr:from>
    <xdr:to>
      <xdr:col>15</xdr:col>
      <xdr:colOff>209551</xdr:colOff>
      <xdr:row>36</xdr:row>
      <xdr:rowOff>66674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209550</xdr:colOff>
      <xdr:row>35</xdr:row>
      <xdr:rowOff>76199</xdr:rowOff>
    </xdr:to>
    <xdr:graphicFrame macro="">
      <xdr:nvGraphicFramePr>
        <xdr:cNvPr id="10" name="Graf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47625</xdr:rowOff>
    </xdr:from>
    <xdr:to>
      <xdr:col>15</xdr:col>
      <xdr:colOff>209550</xdr:colOff>
      <xdr:row>35</xdr:row>
      <xdr:rowOff>123824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209550</xdr:colOff>
      <xdr:row>34</xdr:row>
      <xdr:rowOff>76199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ehledy%202016-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"/>
      <sheetName val="Graf 2022"/>
      <sheetName val="2020 - 2022"/>
      <sheetName val="Náklady 2012-2022"/>
      <sheetName val="Spotřeba ZPN 2011- 2022"/>
      <sheetName val="Spotřeba el-energie 2011-2022"/>
      <sheetName val="Spotřeba vody 2013 - 2022"/>
    </sheetNames>
    <sheetDataSet>
      <sheetData sheetId="0"/>
      <sheetData sheetId="1"/>
      <sheetData sheetId="2">
        <row r="19">
          <cell r="BJ19">
            <v>1203839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Kancelář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Kancelář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"/>
  <sheetViews>
    <sheetView zoomScale="90" zoomScaleNormal="90" workbookViewId="0">
      <selection activeCell="T16" sqref="T16"/>
    </sheetView>
  </sheetViews>
  <sheetFormatPr defaultRowHeight="15" x14ac:dyDescent="0.25"/>
  <cols>
    <col min="1" max="1" width="9.85546875" customWidth="1"/>
    <col min="2" max="9" width="8.5703125" customWidth="1"/>
    <col min="10" max="10" width="8.42578125" customWidth="1"/>
    <col min="11" max="11" width="10.85546875" customWidth="1"/>
    <col min="12" max="14" width="8.5703125" customWidth="1"/>
    <col min="15" max="15" width="8.7109375" customWidth="1"/>
    <col min="16" max="16" width="9.7109375" customWidth="1"/>
    <col min="17" max="17" width="9.140625" customWidth="1"/>
    <col min="19" max="19" width="10.7109375" customWidth="1"/>
    <col min="20" max="20" width="12.28515625" customWidth="1"/>
    <col min="25" max="25" width="13.140625" customWidth="1"/>
    <col min="27" max="27" width="9.140625" customWidth="1"/>
    <col min="28" max="28" width="9.42578125" customWidth="1"/>
    <col min="31" max="31" width="13.140625" customWidth="1"/>
  </cols>
  <sheetData>
    <row r="1" spans="1:31" ht="16.5" thickTop="1" thickBot="1" x14ac:dyDescent="0.3">
      <c r="A1" s="8" t="s">
        <v>129</v>
      </c>
      <c r="B1" s="9"/>
      <c r="C1" s="9"/>
      <c r="D1" s="9"/>
      <c r="E1" s="9"/>
      <c r="F1" s="9"/>
      <c r="G1" s="9">
        <v>2023</v>
      </c>
      <c r="H1" s="9"/>
      <c r="I1" s="9" t="s">
        <v>132</v>
      </c>
      <c r="J1" s="9"/>
      <c r="K1" s="9"/>
      <c r="L1" s="9"/>
      <c r="M1" s="9"/>
      <c r="N1" s="9"/>
      <c r="O1" s="9"/>
      <c r="P1" s="9"/>
      <c r="Q1" s="9"/>
      <c r="R1" s="133"/>
      <c r="S1" s="138"/>
      <c r="T1" s="139"/>
      <c r="U1" s="139"/>
      <c r="V1" s="139"/>
      <c r="W1" s="139"/>
      <c r="X1" s="140"/>
      <c r="Y1" s="139"/>
      <c r="Z1" s="139"/>
      <c r="AA1" s="139"/>
      <c r="AB1" s="139"/>
      <c r="AC1" s="139"/>
      <c r="AD1" s="139"/>
      <c r="AE1" s="141"/>
    </row>
    <row r="2" spans="1:31" ht="15.75" thickBot="1" x14ac:dyDescent="0.3">
      <c r="A2" s="10">
        <v>2014</v>
      </c>
      <c r="B2" s="7" t="s">
        <v>2</v>
      </c>
      <c r="C2" s="7" t="s">
        <v>1</v>
      </c>
      <c r="D2" s="7" t="s">
        <v>22</v>
      </c>
      <c r="E2" s="7" t="s">
        <v>56</v>
      </c>
      <c r="F2" s="7" t="s">
        <v>4</v>
      </c>
      <c r="G2" s="7" t="s">
        <v>19</v>
      </c>
      <c r="H2" s="7" t="s">
        <v>20</v>
      </c>
      <c r="I2" s="7" t="s">
        <v>0</v>
      </c>
      <c r="J2" s="7" t="s">
        <v>130</v>
      </c>
      <c r="K2" s="7" t="s">
        <v>21</v>
      </c>
      <c r="L2" s="7" t="s">
        <v>3</v>
      </c>
      <c r="M2" s="7" t="s">
        <v>5</v>
      </c>
      <c r="N2" s="7" t="s">
        <v>24</v>
      </c>
      <c r="O2" s="7"/>
      <c r="P2" s="7"/>
      <c r="Q2" s="7" t="s">
        <v>131</v>
      </c>
      <c r="R2" s="134" t="s">
        <v>133</v>
      </c>
      <c r="S2" s="142"/>
      <c r="T2" s="130"/>
      <c r="U2" s="130" t="s">
        <v>115</v>
      </c>
      <c r="V2" s="130"/>
      <c r="W2" s="130"/>
      <c r="X2" s="131"/>
      <c r="Y2" s="130"/>
      <c r="Z2" s="130"/>
      <c r="AA2" s="130" t="s">
        <v>116</v>
      </c>
      <c r="AB2" s="130"/>
      <c r="AC2" s="130"/>
      <c r="AD2" s="130"/>
      <c r="AE2" s="143"/>
    </row>
    <row r="3" spans="1:31" ht="15.75" thickBot="1" x14ac:dyDescent="0.3">
      <c r="A3" s="10"/>
      <c r="B3" s="7" t="s">
        <v>6</v>
      </c>
      <c r="C3" s="7" t="s">
        <v>6</v>
      </c>
      <c r="D3" s="7" t="s">
        <v>6</v>
      </c>
      <c r="E3" s="7" t="s">
        <v>6</v>
      </c>
      <c r="F3" s="7" t="s">
        <v>6</v>
      </c>
      <c r="G3" s="7" t="s">
        <v>6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7" t="s">
        <v>6</v>
      </c>
      <c r="O3" s="7" t="s">
        <v>25</v>
      </c>
      <c r="P3" s="7" t="s">
        <v>26</v>
      </c>
      <c r="Q3" s="7" t="s">
        <v>132</v>
      </c>
      <c r="R3" s="134"/>
      <c r="S3" s="144" t="s">
        <v>105</v>
      </c>
      <c r="T3" s="71" t="s">
        <v>106</v>
      </c>
      <c r="U3" s="71" t="s">
        <v>108</v>
      </c>
      <c r="V3" s="71" t="s">
        <v>109</v>
      </c>
      <c r="W3" s="71" t="s">
        <v>110</v>
      </c>
      <c r="X3" s="132" t="s">
        <v>111</v>
      </c>
      <c r="Y3" s="129" t="s">
        <v>112</v>
      </c>
      <c r="Z3" s="127" t="s">
        <v>107</v>
      </c>
      <c r="AA3" s="71" t="s">
        <v>108</v>
      </c>
      <c r="AB3" s="71" t="s">
        <v>109</v>
      </c>
      <c r="AC3" s="71" t="s">
        <v>110</v>
      </c>
      <c r="AD3" s="115" t="s">
        <v>114</v>
      </c>
      <c r="AE3" s="128" t="s">
        <v>113</v>
      </c>
    </row>
    <row r="4" spans="1:31" x14ac:dyDescent="0.25">
      <c r="A4" s="11" t="s">
        <v>7</v>
      </c>
      <c r="B4" s="5">
        <v>20.672999999999998</v>
      </c>
      <c r="C4" s="5">
        <v>23.460999999999999</v>
      </c>
      <c r="D4" s="5">
        <v>0</v>
      </c>
      <c r="E4" s="5">
        <v>7.1840000000000002</v>
      </c>
      <c r="F4" s="5">
        <v>25.331</v>
      </c>
      <c r="G4" s="5">
        <v>3.1389999999999998</v>
      </c>
      <c r="H4" s="5">
        <v>0.20899999999999999</v>
      </c>
      <c r="I4" s="5">
        <v>18.774999999999999</v>
      </c>
      <c r="J4" s="5">
        <v>0</v>
      </c>
      <c r="K4" s="5">
        <v>0.82699999999999996</v>
      </c>
      <c r="L4" s="5">
        <v>1.72</v>
      </c>
      <c r="M4" s="5">
        <v>3.2690000000000001</v>
      </c>
      <c r="N4" s="5">
        <f t="shared" ref="N4:N9" si="0">SUM(B4:M4)</f>
        <v>104.58799999999999</v>
      </c>
      <c r="O4" s="5">
        <v>111.333</v>
      </c>
      <c r="P4" s="5">
        <v>111.33199999999999</v>
      </c>
      <c r="Q4" s="17">
        <v>0</v>
      </c>
      <c r="R4" s="135">
        <f>P4+Q4</f>
        <v>111.33199999999999</v>
      </c>
      <c r="S4" s="36" t="s">
        <v>7</v>
      </c>
      <c r="T4" s="18">
        <v>6.87</v>
      </c>
      <c r="U4" s="1">
        <v>4137.5</v>
      </c>
      <c r="V4" s="1">
        <v>4055.5</v>
      </c>
      <c r="W4" s="1">
        <v>10450</v>
      </c>
      <c r="X4" s="245">
        <f t="shared" ref="X4:X7" si="1">Q4+U4+V4+W4</f>
        <v>18643</v>
      </c>
      <c r="Y4" s="116">
        <f t="shared" ref="Y4:Y15" si="2">F4*1000</f>
        <v>25331</v>
      </c>
      <c r="Z4" s="119">
        <f>(AE4-AA4-AB4-AC4)/2</f>
        <v>22973.279999999999</v>
      </c>
      <c r="AA4" s="118">
        <f t="shared" ref="AA4:AA7" si="3">U4*T4</f>
        <v>28424.625</v>
      </c>
      <c r="AB4" s="118">
        <f t="shared" ref="AB4:AB7" si="4">V4*T4</f>
        <v>27861.285</v>
      </c>
      <c r="AC4" s="119">
        <f t="shared" ref="AC4:AC7" si="5">W4*T4</f>
        <v>71791.5</v>
      </c>
      <c r="AD4" s="120">
        <f t="shared" ref="AD4:AD7" si="6">Z4</f>
        <v>22973.279999999999</v>
      </c>
      <c r="AE4" s="145">
        <f t="shared" ref="AE4:AE15" si="7">Y4*T4</f>
        <v>174023.97</v>
      </c>
    </row>
    <row r="5" spans="1:31" x14ac:dyDescent="0.25">
      <c r="A5" s="12" t="s">
        <v>8</v>
      </c>
      <c r="B5" s="1">
        <v>18.768000000000001</v>
      </c>
      <c r="C5" s="1">
        <v>20.966000000000001</v>
      </c>
      <c r="D5" s="1">
        <v>0</v>
      </c>
      <c r="E5" s="1">
        <v>6.3179999999999996</v>
      </c>
      <c r="F5" s="1">
        <v>26.693999999999999</v>
      </c>
      <c r="G5" s="1">
        <v>2.968</v>
      </c>
      <c r="H5" s="1">
        <v>0.19500000000000001</v>
      </c>
      <c r="I5" s="1">
        <v>16.507999999999999</v>
      </c>
      <c r="J5" s="1">
        <v>0</v>
      </c>
      <c r="K5" s="1">
        <v>0.73699999999999999</v>
      </c>
      <c r="L5" s="1">
        <v>2.0369999999999999</v>
      </c>
      <c r="M5" s="1">
        <v>2.5710000000000002</v>
      </c>
      <c r="N5" s="1">
        <f t="shared" si="0"/>
        <v>97.761999999999986</v>
      </c>
      <c r="O5" s="1">
        <v>103.651</v>
      </c>
      <c r="P5" s="1">
        <v>103.70399999999999</v>
      </c>
      <c r="Q5" s="2">
        <v>0</v>
      </c>
      <c r="R5" s="136">
        <f>P5+Q5</f>
        <v>103.70399999999999</v>
      </c>
      <c r="S5" s="36" t="s">
        <v>8</v>
      </c>
      <c r="T5" s="188">
        <v>6.8979999999999997</v>
      </c>
      <c r="U5" s="1">
        <v>3718</v>
      </c>
      <c r="V5" s="1">
        <v>4233</v>
      </c>
      <c r="W5" s="1">
        <v>14747</v>
      </c>
      <c r="X5" s="245">
        <f t="shared" si="1"/>
        <v>22698</v>
      </c>
      <c r="Y5" s="116">
        <f t="shared" si="2"/>
        <v>26694</v>
      </c>
      <c r="Z5" s="119">
        <f t="shared" ref="Z5:Z7" si="8">(AE5-AA5-AB5-AC5)/2</f>
        <v>13782.204000000005</v>
      </c>
      <c r="AA5" s="118">
        <f t="shared" si="3"/>
        <v>25646.763999999999</v>
      </c>
      <c r="AB5" s="118">
        <f t="shared" si="4"/>
        <v>29199.234</v>
      </c>
      <c r="AC5" s="119">
        <f t="shared" si="5"/>
        <v>101724.806</v>
      </c>
      <c r="AD5" s="120">
        <f t="shared" si="6"/>
        <v>13782.204000000005</v>
      </c>
      <c r="AE5" s="145">
        <f t="shared" si="7"/>
        <v>184135.212</v>
      </c>
    </row>
    <row r="6" spans="1:31" x14ac:dyDescent="0.25">
      <c r="A6" s="12" t="s">
        <v>9</v>
      </c>
      <c r="B6" s="1">
        <v>21.385999999999999</v>
      </c>
      <c r="C6" s="1">
        <v>22.655999999999999</v>
      </c>
      <c r="D6" s="1">
        <v>0</v>
      </c>
      <c r="E6" s="1">
        <v>6.9039999999999999</v>
      </c>
      <c r="F6" s="3">
        <v>26.7</v>
      </c>
      <c r="G6" s="1">
        <v>2.4550000000000001</v>
      </c>
      <c r="H6" s="1">
        <v>0.152</v>
      </c>
      <c r="I6" s="3">
        <v>17.908000000000001</v>
      </c>
      <c r="J6" s="119">
        <v>0</v>
      </c>
      <c r="K6" s="1">
        <v>0.78900000000000003</v>
      </c>
      <c r="L6" s="1">
        <v>2.1840000000000002</v>
      </c>
      <c r="M6" s="1">
        <v>2.468</v>
      </c>
      <c r="N6" s="1">
        <f t="shared" si="0"/>
        <v>103.602</v>
      </c>
      <c r="O6" s="1">
        <v>109.825</v>
      </c>
      <c r="P6" s="1">
        <v>109.866</v>
      </c>
      <c r="Q6" s="2">
        <v>0</v>
      </c>
      <c r="R6" s="136">
        <f t="shared" ref="R6:R15" si="9">P6+Q6</f>
        <v>109.866</v>
      </c>
      <c r="S6" s="36" t="s">
        <v>9</v>
      </c>
      <c r="T6" s="18">
        <v>6.87</v>
      </c>
      <c r="U6" s="1">
        <v>4608</v>
      </c>
      <c r="V6" s="1">
        <v>5650.5</v>
      </c>
      <c r="W6" s="1">
        <v>18273</v>
      </c>
      <c r="X6" s="245">
        <f t="shared" si="1"/>
        <v>28531.5</v>
      </c>
      <c r="Y6" s="116">
        <f t="shared" si="2"/>
        <v>26700</v>
      </c>
      <c r="Z6" s="119">
        <f>(AE6-AA6-AB6-AC6)/2</f>
        <v>-6291.2024999999921</v>
      </c>
      <c r="AA6" s="118">
        <f t="shared" si="3"/>
        <v>31656.959999999999</v>
      </c>
      <c r="AB6" s="118">
        <f t="shared" si="4"/>
        <v>38818.934999999998</v>
      </c>
      <c r="AC6" s="119">
        <f t="shared" si="5"/>
        <v>125535.51</v>
      </c>
      <c r="AD6" s="120">
        <f t="shared" si="6"/>
        <v>-6291.2024999999921</v>
      </c>
      <c r="AE6" s="285">
        <f t="shared" si="7"/>
        <v>183429</v>
      </c>
    </row>
    <row r="7" spans="1:31" x14ac:dyDescent="0.25">
      <c r="A7" s="12" t="s">
        <v>10</v>
      </c>
      <c r="B7" s="1">
        <v>20.422000000000001</v>
      </c>
      <c r="C7" s="1">
        <v>23.466999999999999</v>
      </c>
      <c r="D7" s="1">
        <v>0</v>
      </c>
      <c r="E7" s="1">
        <v>6.673</v>
      </c>
      <c r="F7" s="1">
        <v>23.765999999999998</v>
      </c>
      <c r="G7" s="1">
        <v>1.8069999999999999</v>
      </c>
      <c r="H7" s="1">
        <v>0.113</v>
      </c>
      <c r="I7" s="1">
        <v>15.741</v>
      </c>
      <c r="J7" s="1">
        <v>6.9429999999999996</v>
      </c>
      <c r="K7" s="1">
        <v>0.79500000000000004</v>
      </c>
      <c r="L7" s="1">
        <v>1.4039999999999999</v>
      </c>
      <c r="M7" s="1">
        <v>2.052</v>
      </c>
      <c r="N7" s="153">
        <f t="shared" si="0"/>
        <v>103.18300000000001</v>
      </c>
      <c r="O7" s="1">
        <v>105.124</v>
      </c>
      <c r="P7" s="1">
        <v>105.123</v>
      </c>
      <c r="Q7" s="2">
        <v>0</v>
      </c>
      <c r="R7" s="136">
        <f t="shared" si="9"/>
        <v>105.123</v>
      </c>
      <c r="S7" s="36" t="s">
        <v>10</v>
      </c>
      <c r="T7" s="18">
        <v>6.89</v>
      </c>
      <c r="U7" s="1">
        <v>3232</v>
      </c>
      <c r="V7" s="1">
        <v>6118</v>
      </c>
      <c r="W7" s="1">
        <v>15474</v>
      </c>
      <c r="X7" s="245">
        <f t="shared" si="1"/>
        <v>24824</v>
      </c>
      <c r="Y7" s="116">
        <f t="shared" si="2"/>
        <v>23766</v>
      </c>
      <c r="Z7" s="119">
        <f t="shared" si="8"/>
        <v>-3644.8100000000049</v>
      </c>
      <c r="AA7" s="118">
        <f t="shared" si="3"/>
        <v>22268.48</v>
      </c>
      <c r="AB7" s="118">
        <f t="shared" si="4"/>
        <v>42153.02</v>
      </c>
      <c r="AC7" s="119">
        <f t="shared" si="5"/>
        <v>106615.86</v>
      </c>
      <c r="AD7" s="120">
        <f t="shared" si="6"/>
        <v>-3644.8100000000049</v>
      </c>
      <c r="AE7" s="285">
        <f t="shared" si="7"/>
        <v>163747.74</v>
      </c>
    </row>
    <row r="8" spans="1:31" x14ac:dyDescent="0.25">
      <c r="A8" s="12" t="s">
        <v>11</v>
      </c>
      <c r="B8" s="1">
        <v>21.073</v>
      </c>
      <c r="C8" s="1">
        <v>23.922999999999998</v>
      </c>
      <c r="D8" s="1">
        <v>0</v>
      </c>
      <c r="E8" s="1">
        <v>7.0469999999999997</v>
      </c>
      <c r="F8" s="1">
        <v>23.629000000000001</v>
      </c>
      <c r="G8" s="1">
        <v>0.80100000000000005</v>
      </c>
      <c r="H8" s="1">
        <v>7.0999999999999994E-2</v>
      </c>
      <c r="I8" s="3">
        <v>16.61</v>
      </c>
      <c r="J8" s="3">
        <v>5.835</v>
      </c>
      <c r="K8" s="1">
        <v>0.80600000000000005</v>
      </c>
      <c r="L8" s="1">
        <v>0.68600000000000005</v>
      </c>
      <c r="M8" s="1">
        <v>1.75</v>
      </c>
      <c r="N8" s="1">
        <f t="shared" si="0"/>
        <v>102.23099999999999</v>
      </c>
      <c r="O8" s="1">
        <v>102.285</v>
      </c>
      <c r="P8" s="1">
        <v>102.29600000000001</v>
      </c>
      <c r="Q8" s="2">
        <v>6.88</v>
      </c>
      <c r="R8" s="136">
        <f t="shared" si="9"/>
        <v>109.176</v>
      </c>
      <c r="S8" s="36" t="s">
        <v>11</v>
      </c>
      <c r="T8" s="18">
        <v>6.91</v>
      </c>
      <c r="U8" s="1">
        <v>3210</v>
      </c>
      <c r="V8" s="1">
        <v>5588</v>
      </c>
      <c r="W8" s="1">
        <v>13704</v>
      </c>
      <c r="X8" s="245">
        <f>Q8+U8+V8+W8</f>
        <v>22508.880000000001</v>
      </c>
      <c r="Y8" s="116">
        <f t="shared" si="2"/>
        <v>23629</v>
      </c>
      <c r="Z8" s="119">
        <f>(AE8-AA8-AB8-AC8)/2</f>
        <v>27664.185000000005</v>
      </c>
      <c r="AA8" s="118">
        <f t="shared" ref="AA8:AA15" si="10">U8*T8</f>
        <v>22181.100000000002</v>
      </c>
      <c r="AB8" s="118">
        <f t="shared" ref="AB8:AB15" si="11">V8*T8</f>
        <v>38613.08</v>
      </c>
      <c r="AC8" s="119">
        <f t="shared" ref="AC8:AC15" si="12">W8*T8</f>
        <v>94694.64</v>
      </c>
      <c r="AD8" s="120">
        <f>Z8</f>
        <v>27664.185000000005</v>
      </c>
      <c r="AE8" s="145">
        <f t="shared" ref="AE8:AE13" si="13">(Y8+(Q8*1000))*T8</f>
        <v>210817.19</v>
      </c>
    </row>
    <row r="9" spans="1:31" x14ac:dyDescent="0.25">
      <c r="A9" s="12" t="s">
        <v>12</v>
      </c>
      <c r="B9" s="1">
        <v>21.384</v>
      </c>
      <c r="C9" s="1">
        <v>22.670999999999999</v>
      </c>
      <c r="D9" s="1">
        <v>0</v>
      </c>
      <c r="E9" s="1">
        <v>7.0739999999999998</v>
      </c>
      <c r="F9" s="1">
        <v>21.010999999999999</v>
      </c>
      <c r="G9" s="1">
        <v>0.33</v>
      </c>
      <c r="H9" s="1">
        <v>3.4000000000000002E-2</v>
      </c>
      <c r="I9" s="1">
        <v>16.381</v>
      </c>
      <c r="J9" s="1">
        <v>3.0129999999999999</v>
      </c>
      <c r="K9" s="1">
        <v>0.96199999999999997</v>
      </c>
      <c r="L9" s="1">
        <v>0.68700000000000006</v>
      </c>
      <c r="M9" s="1">
        <v>1.1910000000000001</v>
      </c>
      <c r="N9" s="1">
        <f t="shared" si="0"/>
        <v>94.738000000000014</v>
      </c>
      <c r="O9" s="1">
        <v>94.372</v>
      </c>
      <c r="P9" s="1">
        <v>94.376000000000005</v>
      </c>
      <c r="Q9" s="2">
        <v>11.94</v>
      </c>
      <c r="R9" s="136">
        <f t="shared" si="9"/>
        <v>106.316</v>
      </c>
      <c r="S9" s="36" t="s">
        <v>12</v>
      </c>
      <c r="T9" s="18">
        <v>6.96</v>
      </c>
      <c r="U9" s="1">
        <v>4232</v>
      </c>
      <c r="V9" s="1">
        <v>6289</v>
      </c>
      <c r="W9" s="1">
        <v>13971</v>
      </c>
      <c r="X9" s="245">
        <f t="shared" ref="X9:X15" si="14">Q9+U9+V9+W9</f>
        <v>24503.94</v>
      </c>
      <c r="Y9" s="116">
        <f t="shared" si="2"/>
        <v>21011</v>
      </c>
      <c r="Z9" s="119">
        <f>(AE9-AA9-AB9-AC9)/2</f>
        <v>29437.319999999992</v>
      </c>
      <c r="AA9" s="118">
        <f t="shared" si="10"/>
        <v>29454.720000000001</v>
      </c>
      <c r="AB9" s="118">
        <f t="shared" si="11"/>
        <v>43771.44</v>
      </c>
      <c r="AC9" s="119">
        <f t="shared" si="12"/>
        <v>97238.16</v>
      </c>
      <c r="AD9" s="120">
        <f t="shared" ref="AD9:AD15" si="15">Z9</f>
        <v>29437.319999999992</v>
      </c>
      <c r="AE9" s="145">
        <f t="shared" si="13"/>
        <v>229338.96</v>
      </c>
    </row>
    <row r="10" spans="1:31" x14ac:dyDescent="0.25">
      <c r="A10" s="12" t="s">
        <v>23</v>
      </c>
      <c r="B10" s="1">
        <v>21.564</v>
      </c>
      <c r="C10" s="1">
        <v>23.292000000000002</v>
      </c>
      <c r="D10" s="4">
        <v>0</v>
      </c>
      <c r="E10" s="1">
        <v>7.7210000000000001</v>
      </c>
      <c r="F10" s="1">
        <v>23.427</v>
      </c>
      <c r="G10" s="1">
        <v>0.251</v>
      </c>
      <c r="H10" s="1">
        <v>3.9E-2</v>
      </c>
      <c r="I10" s="3">
        <v>16.792000000000002</v>
      </c>
      <c r="J10" s="3">
        <v>0.316</v>
      </c>
      <c r="K10" s="1">
        <v>1.8340000000000001</v>
      </c>
      <c r="L10" s="1">
        <v>0.11799999999999999</v>
      </c>
      <c r="M10" s="1">
        <v>0.92900000000000005</v>
      </c>
      <c r="N10" s="1">
        <f t="shared" ref="N10:N15" si="16">SUM(B10:M10)</f>
        <v>96.283000000000001</v>
      </c>
      <c r="O10" s="1">
        <v>96.95</v>
      </c>
      <c r="P10" s="1">
        <v>96.95</v>
      </c>
      <c r="Q10" s="2">
        <v>12.27</v>
      </c>
      <c r="R10" s="136">
        <f t="shared" si="9"/>
        <v>109.22</v>
      </c>
      <c r="S10" s="36" t="s">
        <v>23</v>
      </c>
      <c r="T10" s="18">
        <v>6.94</v>
      </c>
      <c r="U10" s="1">
        <v>4589</v>
      </c>
      <c r="V10" s="1">
        <v>7228</v>
      </c>
      <c r="W10" s="1">
        <v>14577</v>
      </c>
      <c r="X10" s="245">
        <f t="shared" si="14"/>
        <v>26406.27</v>
      </c>
      <c r="Y10" s="116">
        <f t="shared" si="2"/>
        <v>23427</v>
      </c>
      <c r="Z10" s="119">
        <f t="shared" ref="Z10:Z14" si="17">(AE10-AA10-AB10-AC10)/2</f>
        <v>32281.410000000003</v>
      </c>
      <c r="AA10" s="118">
        <f t="shared" si="10"/>
        <v>31847.660000000003</v>
      </c>
      <c r="AB10" s="118">
        <f t="shared" si="11"/>
        <v>50162.32</v>
      </c>
      <c r="AC10" s="119">
        <f t="shared" si="12"/>
        <v>101164.38</v>
      </c>
      <c r="AD10" s="120">
        <f t="shared" si="15"/>
        <v>32281.410000000003</v>
      </c>
      <c r="AE10" s="145">
        <f t="shared" si="13"/>
        <v>247737.18000000002</v>
      </c>
    </row>
    <row r="11" spans="1:31" x14ac:dyDescent="0.25">
      <c r="A11" s="12" t="s">
        <v>13</v>
      </c>
      <c r="B11" s="1">
        <v>23.071000000000002</v>
      </c>
      <c r="C11" s="1">
        <v>25.486000000000001</v>
      </c>
      <c r="D11" s="1">
        <v>0</v>
      </c>
      <c r="E11" s="1">
        <v>7.915</v>
      </c>
      <c r="F11" s="1">
        <v>23.216000000000001</v>
      </c>
      <c r="G11" s="1">
        <v>0.28000000000000003</v>
      </c>
      <c r="H11" s="1">
        <v>6.2E-2</v>
      </c>
      <c r="I11" s="1">
        <v>17.783999999999999</v>
      </c>
      <c r="J11" s="1">
        <v>0.247</v>
      </c>
      <c r="K11" s="1">
        <v>2.633</v>
      </c>
      <c r="L11" s="1">
        <v>0.121</v>
      </c>
      <c r="M11" s="1">
        <v>1.32</v>
      </c>
      <c r="N11" s="1">
        <f t="shared" si="16"/>
        <v>102.13499999999998</v>
      </c>
      <c r="O11" s="1">
        <v>104.61</v>
      </c>
      <c r="P11" s="1">
        <v>104.614</v>
      </c>
      <c r="Q11" s="2">
        <v>9.11</v>
      </c>
      <c r="R11" s="136">
        <f t="shared" si="9"/>
        <v>113.724</v>
      </c>
      <c r="S11" s="36" t="s">
        <v>13</v>
      </c>
      <c r="T11" s="18">
        <v>6.89</v>
      </c>
      <c r="U11" s="1">
        <v>4564</v>
      </c>
      <c r="V11" s="1">
        <v>7149</v>
      </c>
      <c r="W11" s="1">
        <v>13599</v>
      </c>
      <c r="X11" s="245">
        <f t="shared" si="14"/>
        <v>25321.11</v>
      </c>
      <c r="Y11" s="116">
        <f t="shared" si="2"/>
        <v>23216</v>
      </c>
      <c r="Z11" s="119">
        <f t="shared" si="17"/>
        <v>24163.230000000003</v>
      </c>
      <c r="AA11" s="118">
        <f t="shared" si="10"/>
        <v>31445.96</v>
      </c>
      <c r="AB11" s="118">
        <f t="shared" si="11"/>
        <v>49256.61</v>
      </c>
      <c r="AC11" s="119">
        <f t="shared" si="12"/>
        <v>93697.11</v>
      </c>
      <c r="AD11" s="120">
        <f t="shared" si="15"/>
        <v>24163.230000000003</v>
      </c>
      <c r="AE11" s="145">
        <f t="shared" si="13"/>
        <v>222726.13999999998</v>
      </c>
    </row>
    <row r="12" spans="1:31" x14ac:dyDescent="0.25">
      <c r="A12" s="12" t="s">
        <v>14</v>
      </c>
      <c r="B12" s="1">
        <v>19.681999999999999</v>
      </c>
      <c r="C12" s="1">
        <v>23.875</v>
      </c>
      <c r="D12" s="1">
        <v>0</v>
      </c>
      <c r="E12" s="1">
        <v>7.4050000000000002</v>
      </c>
      <c r="F12" s="1">
        <v>21.036000000000001</v>
      </c>
      <c r="G12" s="1">
        <v>0.28599999999999998</v>
      </c>
      <c r="H12" s="1">
        <v>4.8000000000000001E-2</v>
      </c>
      <c r="I12" s="3">
        <v>16.5</v>
      </c>
      <c r="J12" s="3">
        <v>1.4830000000000001</v>
      </c>
      <c r="K12" s="1">
        <v>1.7709999999999999</v>
      </c>
      <c r="L12" s="1">
        <v>0.111</v>
      </c>
      <c r="M12" s="1">
        <v>1.5249999999999999</v>
      </c>
      <c r="N12" s="1">
        <f t="shared" si="16"/>
        <v>93.722000000000023</v>
      </c>
      <c r="O12" s="1">
        <v>95.617000000000004</v>
      </c>
      <c r="P12" s="1">
        <v>95.614999999999995</v>
      </c>
      <c r="Q12" s="2">
        <v>8.4499999999999993</v>
      </c>
      <c r="R12" s="136">
        <f t="shared" si="9"/>
        <v>104.065</v>
      </c>
      <c r="S12" s="36" t="s">
        <v>14</v>
      </c>
      <c r="T12" s="18">
        <v>6.95</v>
      </c>
      <c r="U12" s="1">
        <v>4126</v>
      </c>
      <c r="V12" s="1">
        <v>5982</v>
      </c>
      <c r="W12" s="1">
        <v>12558</v>
      </c>
      <c r="X12" s="245">
        <f t="shared" si="14"/>
        <v>22674.45</v>
      </c>
      <c r="Y12" s="116">
        <f t="shared" si="2"/>
        <v>21036</v>
      </c>
      <c r="Z12" s="119">
        <f t="shared" si="17"/>
        <v>23699.5</v>
      </c>
      <c r="AA12" s="118">
        <f t="shared" si="10"/>
        <v>28675.7</v>
      </c>
      <c r="AB12" s="118">
        <f t="shared" si="11"/>
        <v>41574.9</v>
      </c>
      <c r="AC12" s="119">
        <f t="shared" si="12"/>
        <v>87278.1</v>
      </c>
      <c r="AD12" s="120">
        <f t="shared" si="15"/>
        <v>23699.5</v>
      </c>
      <c r="AE12" s="145">
        <f t="shared" si="13"/>
        <v>204927.7</v>
      </c>
    </row>
    <row r="13" spans="1:31" x14ac:dyDescent="0.25">
      <c r="A13" s="12" t="s">
        <v>15</v>
      </c>
      <c r="B13" s="1">
        <v>20.893999999999998</v>
      </c>
      <c r="C13" s="1">
        <v>24.818000000000001</v>
      </c>
      <c r="D13" s="1">
        <v>0</v>
      </c>
      <c r="E13" s="1">
        <v>6.9880000000000004</v>
      </c>
      <c r="F13" s="1">
        <v>22.98</v>
      </c>
      <c r="G13" s="1">
        <v>0.79500000000000004</v>
      </c>
      <c r="H13" s="1">
        <v>7.6999999999999999E-2</v>
      </c>
      <c r="I13" s="1">
        <v>17.75</v>
      </c>
      <c r="J13" s="1">
        <v>1.264</v>
      </c>
      <c r="K13" s="1">
        <v>0.89400000000000002</v>
      </c>
      <c r="L13" s="1">
        <v>0.191</v>
      </c>
      <c r="M13" s="1">
        <v>2.1909999999999998</v>
      </c>
      <c r="N13" s="1">
        <f t="shared" si="16"/>
        <v>98.842000000000013</v>
      </c>
      <c r="O13" s="1">
        <v>101.889</v>
      </c>
      <c r="P13" s="1">
        <v>102.012</v>
      </c>
      <c r="Q13" s="2">
        <v>4.75</v>
      </c>
      <c r="R13" s="136">
        <f t="shared" si="9"/>
        <v>106.762</v>
      </c>
      <c r="S13" s="36" t="s">
        <v>15</v>
      </c>
      <c r="T13" s="18">
        <v>6.91</v>
      </c>
      <c r="U13" s="1">
        <v>3529</v>
      </c>
      <c r="V13" s="1">
        <v>6063</v>
      </c>
      <c r="W13" s="1">
        <v>12467</v>
      </c>
      <c r="X13" s="245">
        <f t="shared" si="14"/>
        <v>22063.75</v>
      </c>
      <c r="Y13" s="116">
        <f t="shared" si="2"/>
        <v>22980</v>
      </c>
      <c r="Z13" s="119">
        <f t="shared" si="17"/>
        <v>19593.305000000015</v>
      </c>
      <c r="AA13" s="118">
        <f t="shared" si="10"/>
        <v>24385.39</v>
      </c>
      <c r="AB13" s="118">
        <f t="shared" si="11"/>
        <v>41895.33</v>
      </c>
      <c r="AC13" s="119">
        <f t="shared" si="12"/>
        <v>86146.97</v>
      </c>
      <c r="AD13" s="120">
        <f t="shared" si="15"/>
        <v>19593.305000000015</v>
      </c>
      <c r="AE13" s="145">
        <f t="shared" si="13"/>
        <v>191614.30000000002</v>
      </c>
    </row>
    <row r="14" spans="1:31" x14ac:dyDescent="0.25">
      <c r="A14" s="12" t="s">
        <v>16</v>
      </c>
      <c r="B14" s="1">
        <v>20.457999999999998</v>
      </c>
      <c r="C14" s="3">
        <v>24.27</v>
      </c>
      <c r="D14" s="1">
        <v>0</v>
      </c>
      <c r="E14" s="1">
        <v>6.968</v>
      </c>
      <c r="F14" s="1">
        <v>32.558999999999997</v>
      </c>
      <c r="G14" s="1">
        <v>1.7370000000000001</v>
      </c>
      <c r="H14" s="1">
        <v>0.161</v>
      </c>
      <c r="I14" s="1">
        <v>18.375</v>
      </c>
      <c r="J14" s="1">
        <v>4.1749999999999998</v>
      </c>
      <c r="K14" s="1">
        <v>0.69399999999999995</v>
      </c>
      <c r="L14" s="1">
        <v>1.0049999999999999</v>
      </c>
      <c r="M14" s="1">
        <v>2.488</v>
      </c>
      <c r="N14" s="1">
        <f t="shared" si="16"/>
        <v>112.88999999999999</v>
      </c>
      <c r="O14" s="1">
        <v>116.89100000000001</v>
      </c>
      <c r="P14" s="3">
        <v>116.892</v>
      </c>
      <c r="Q14" s="2">
        <v>1.9</v>
      </c>
      <c r="R14" s="136">
        <f t="shared" si="9"/>
        <v>118.792</v>
      </c>
      <c r="S14" s="36" t="s">
        <v>16</v>
      </c>
      <c r="T14" s="18">
        <v>6.83</v>
      </c>
      <c r="U14" s="1">
        <v>3403</v>
      </c>
      <c r="V14" s="1">
        <v>5605</v>
      </c>
      <c r="W14" s="1">
        <v>19967</v>
      </c>
      <c r="X14" s="245">
        <f t="shared" si="14"/>
        <v>28976.9</v>
      </c>
      <c r="Y14" s="116">
        <f t="shared" si="2"/>
        <v>32558.999999999996</v>
      </c>
      <c r="Z14" s="119">
        <f t="shared" si="17"/>
        <v>18727.86</v>
      </c>
      <c r="AA14" s="118">
        <f t="shared" si="10"/>
        <v>23242.49</v>
      </c>
      <c r="AB14" s="118">
        <f t="shared" si="11"/>
        <v>38282.15</v>
      </c>
      <c r="AC14" s="119">
        <f t="shared" si="12"/>
        <v>136374.61000000002</v>
      </c>
      <c r="AD14" s="120">
        <f t="shared" si="15"/>
        <v>18727.86</v>
      </c>
      <c r="AE14" s="145">
        <f>(Y14+(Q14*1000))*T14</f>
        <v>235354.97</v>
      </c>
    </row>
    <row r="15" spans="1:31" ht="15.75" thickBot="1" x14ac:dyDescent="0.3">
      <c r="A15" s="13" t="s">
        <v>125</v>
      </c>
      <c r="B15" s="6">
        <v>19.777999999999999</v>
      </c>
      <c r="C15" s="6">
        <v>23.627099999999999</v>
      </c>
      <c r="D15" s="6">
        <v>0</v>
      </c>
      <c r="E15" s="6">
        <v>8.9280000000000008</v>
      </c>
      <c r="F15" s="6">
        <v>36.093000000000004</v>
      </c>
      <c r="G15" s="6">
        <v>2.927</v>
      </c>
      <c r="H15" s="6">
        <v>0.22600000000000001</v>
      </c>
      <c r="I15" s="6">
        <v>17.024999999999999</v>
      </c>
      <c r="J15" s="6">
        <v>4.327</v>
      </c>
      <c r="K15" s="6">
        <v>0.85</v>
      </c>
      <c r="L15" s="6">
        <v>1.4870000000000001</v>
      </c>
      <c r="M15" s="6">
        <v>2.6579999999999999</v>
      </c>
      <c r="N15" s="70">
        <f t="shared" si="16"/>
        <v>117.92610000000001</v>
      </c>
      <c r="O15" s="6">
        <v>122.191</v>
      </c>
      <c r="P15" s="6">
        <v>122.196</v>
      </c>
      <c r="Q15" s="2">
        <v>0.88</v>
      </c>
      <c r="R15" s="136">
        <f t="shared" si="9"/>
        <v>123.07599999999999</v>
      </c>
      <c r="S15" s="146" t="s">
        <v>125</v>
      </c>
      <c r="T15" s="121">
        <v>6.81</v>
      </c>
      <c r="U15" s="122">
        <v>3798</v>
      </c>
      <c r="V15" s="122">
        <v>4879</v>
      </c>
      <c r="W15" s="122">
        <v>21547</v>
      </c>
      <c r="X15" s="245">
        <f t="shared" si="14"/>
        <v>30224.880000000001</v>
      </c>
      <c r="Y15" s="123">
        <f t="shared" si="2"/>
        <v>36093</v>
      </c>
      <c r="Z15" s="124">
        <f>(AE15-AA15-AB15-AC15)/2</f>
        <v>19983.945000000007</v>
      </c>
      <c r="AA15" s="118">
        <f t="shared" si="10"/>
        <v>25864.379999999997</v>
      </c>
      <c r="AB15" s="125">
        <f t="shared" si="11"/>
        <v>33225.99</v>
      </c>
      <c r="AC15" s="124">
        <f t="shared" si="12"/>
        <v>146735.06999999998</v>
      </c>
      <c r="AD15" s="126">
        <f t="shared" si="15"/>
        <v>19983.945000000007</v>
      </c>
      <c r="AE15" s="147">
        <f t="shared" si="7"/>
        <v>245793.33</v>
      </c>
    </row>
    <row r="16" spans="1:31" ht="16.5" thickTop="1" thickBot="1" x14ac:dyDescent="0.3">
      <c r="A16" s="11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37"/>
      <c r="S16" s="148" t="s">
        <v>84</v>
      </c>
      <c r="T16" s="9">
        <f>SUM(T4:T15)/12</f>
        <v>6.894000000000001</v>
      </c>
      <c r="U16" s="9">
        <f>SUM(U8:U15)</f>
        <v>31451</v>
      </c>
      <c r="V16" s="9">
        <f t="shared" ref="V16:X16" si="18">SUM(V8:V15)</f>
        <v>48783</v>
      </c>
      <c r="W16" s="9">
        <f t="shared" si="18"/>
        <v>122390</v>
      </c>
      <c r="X16" s="9">
        <f t="shared" si="18"/>
        <v>202680.18</v>
      </c>
      <c r="Y16" s="9">
        <f t="shared" ref="Y16" si="19">SUM(Y8:Y15)</f>
        <v>203951</v>
      </c>
      <c r="Z16" s="9">
        <f t="shared" ref="Z16" si="20">SUM(Z8:Z15)</f>
        <v>195550.75500000006</v>
      </c>
      <c r="AA16" s="9">
        <f t="shared" ref="AA16" si="21">SUM(AA8:AA15)</f>
        <v>217097.40000000002</v>
      </c>
      <c r="AB16" s="9">
        <f t="shared" ref="AB16" si="22">SUM(AB8:AB15)</f>
        <v>336781.82</v>
      </c>
      <c r="AC16" s="9">
        <f t="shared" ref="AC16" si="23">SUM(AC8:AC15)</f>
        <v>843329.03999999992</v>
      </c>
      <c r="AD16" s="9">
        <f t="shared" ref="AD16" si="24">SUM(AD8:AD15)</f>
        <v>195550.75500000006</v>
      </c>
      <c r="AE16" s="149">
        <f t="shared" ref="AE16" si="25">SUM(AE8:AE15)</f>
        <v>1788309.7700000003</v>
      </c>
    </row>
    <row r="17" spans="1:18" x14ac:dyDescent="0.25">
      <c r="A17" s="12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4"/>
    </row>
    <row r="18" spans="1:18" x14ac:dyDescent="0.25">
      <c r="A18" s="12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4"/>
    </row>
    <row r="19" spans="1:18" ht="15.75" thickBot="1" x14ac:dyDescent="0.3">
      <c r="A19" s="15" t="s">
        <v>18</v>
      </c>
      <c r="B19" s="16">
        <f>SUM(B4:B18)</f>
        <v>249.15299999999999</v>
      </c>
      <c r="C19" s="16">
        <f t="shared" ref="C19:R19" si="26">SUM(C4:C18)</f>
        <v>282.51209999999998</v>
      </c>
      <c r="D19" s="16">
        <f t="shared" si="26"/>
        <v>0</v>
      </c>
      <c r="E19" s="16">
        <f t="shared" si="26"/>
        <v>87.124999999999986</v>
      </c>
      <c r="F19" s="16">
        <f t="shared" si="26"/>
        <v>306.44200000000001</v>
      </c>
      <c r="G19" s="16">
        <f t="shared" si="26"/>
        <v>17.776</v>
      </c>
      <c r="H19" s="16">
        <f t="shared" si="26"/>
        <v>1.387</v>
      </c>
      <c r="I19" s="16">
        <f t="shared" si="26"/>
        <v>206.149</v>
      </c>
      <c r="J19" s="16">
        <f t="shared" si="26"/>
        <v>27.603000000000002</v>
      </c>
      <c r="K19" s="16">
        <f t="shared" si="26"/>
        <v>13.592000000000001</v>
      </c>
      <c r="L19" s="16">
        <f t="shared" si="26"/>
        <v>11.751000000000003</v>
      </c>
      <c r="M19" s="16">
        <f t="shared" si="26"/>
        <v>24.411999999999999</v>
      </c>
      <c r="N19" s="16">
        <f t="shared" si="26"/>
        <v>1227.9021</v>
      </c>
      <c r="O19" s="16">
        <f t="shared" si="26"/>
        <v>1264.7380000000001</v>
      </c>
      <c r="P19" s="16">
        <f t="shared" si="26"/>
        <v>1264.9760000000001</v>
      </c>
      <c r="Q19" s="16">
        <f t="shared" si="26"/>
        <v>56.180000000000007</v>
      </c>
      <c r="R19" s="16">
        <f t="shared" si="26"/>
        <v>1321.1559999999999</v>
      </c>
    </row>
    <row r="20" spans="1:18" ht="15.75" thickTop="1" x14ac:dyDescent="0.25"/>
  </sheetData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opLeftCell="A2" workbookViewId="0">
      <selection activeCell="N37" sqref="N37"/>
    </sheetView>
  </sheetViews>
  <sheetFormatPr defaultRowHeight="15" x14ac:dyDescent="0.25"/>
  <cols>
    <col min="1" max="1" width="10.140625" bestFit="1" customWidth="1"/>
    <col min="2" max="2" width="10.140625" customWidth="1"/>
    <col min="9" max="9" width="11.5703125" customWidth="1"/>
  </cols>
  <sheetData>
    <row r="1" spans="1:18" ht="15.75" thickBot="1" x14ac:dyDescent="0.3">
      <c r="A1" s="286" t="s">
        <v>138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</row>
    <row r="2" spans="1:18" ht="15.75" thickBot="1" x14ac:dyDescent="0.3">
      <c r="A2" s="288" t="s">
        <v>99</v>
      </c>
      <c r="B2" s="247" t="s">
        <v>136</v>
      </c>
      <c r="C2" s="290" t="s">
        <v>101</v>
      </c>
      <c r="D2" s="291"/>
      <c r="E2" s="290" t="s">
        <v>102</v>
      </c>
      <c r="F2" s="291"/>
      <c r="G2" s="292" t="s">
        <v>104</v>
      </c>
      <c r="H2" s="293"/>
      <c r="I2" s="253" t="s">
        <v>103</v>
      </c>
      <c r="J2" s="255" t="s">
        <v>140</v>
      </c>
      <c r="L2" s="295" t="s">
        <v>124</v>
      </c>
      <c r="M2" s="296"/>
    </row>
    <row r="3" spans="1:18" ht="15.75" thickBot="1" x14ac:dyDescent="0.3">
      <c r="A3" s="289"/>
      <c r="B3" s="251"/>
      <c r="C3" s="88" t="s">
        <v>100</v>
      </c>
      <c r="D3" s="87" t="s">
        <v>6</v>
      </c>
      <c r="E3" s="87" t="s">
        <v>100</v>
      </c>
      <c r="F3" s="87" t="s">
        <v>6</v>
      </c>
      <c r="G3" s="89" t="s">
        <v>100</v>
      </c>
      <c r="H3" s="99" t="s">
        <v>6</v>
      </c>
      <c r="I3" s="254"/>
      <c r="J3" s="256" t="s">
        <v>6</v>
      </c>
      <c r="L3" s="193" t="s">
        <v>100</v>
      </c>
      <c r="M3" s="99" t="s">
        <v>126</v>
      </c>
    </row>
    <row r="4" spans="1:18" ht="15.75" thickTop="1" x14ac:dyDescent="0.25">
      <c r="A4" s="108">
        <v>45170</v>
      </c>
      <c r="B4" s="259">
        <f>J4+M4-I4</f>
        <v>314</v>
      </c>
      <c r="C4" s="150">
        <f>ST.VIII_23!B35</f>
        <v>82397</v>
      </c>
      <c r="D4" s="179">
        <f>ST.VIII_23!C34</f>
        <v>140</v>
      </c>
      <c r="E4" s="150">
        <f>ST.VIII_23!D35</f>
        <v>64747</v>
      </c>
      <c r="F4" s="179">
        <f>ST.VIII_23!E34</f>
        <v>194</v>
      </c>
      <c r="G4" s="150">
        <f>ST.VIII_23!F35</f>
        <v>822142</v>
      </c>
      <c r="H4" s="179">
        <f>ST.VIII_23!G34</f>
        <v>365</v>
      </c>
      <c r="I4" s="179">
        <f t="shared" ref="I4:I34" si="0">D4+F4+H4</f>
        <v>699</v>
      </c>
      <c r="J4" s="257">
        <v>674</v>
      </c>
      <c r="L4" s="230">
        <f>ST.VIII_23!K35</f>
        <v>61242</v>
      </c>
      <c r="M4" s="224">
        <f>ST.VIII_23!L34</f>
        <v>339</v>
      </c>
      <c r="N4">
        <v>176.25</v>
      </c>
    </row>
    <row r="5" spans="1:18" x14ac:dyDescent="0.25">
      <c r="A5" s="92">
        <v>45171</v>
      </c>
      <c r="B5" s="260">
        <f>J5+M5-I5</f>
        <v>156.5</v>
      </c>
      <c r="C5" s="93"/>
      <c r="D5" s="94">
        <f>(C7-C4-D4)/2</f>
        <v>133</v>
      </c>
      <c r="E5" s="93"/>
      <c r="F5" s="94">
        <f>(E7-E4-F4)/2</f>
        <v>186.5</v>
      </c>
      <c r="G5" s="93"/>
      <c r="H5" s="94">
        <f>(G7-G4-H4)/2</f>
        <v>334.5</v>
      </c>
      <c r="I5" s="94">
        <f t="shared" si="0"/>
        <v>654</v>
      </c>
      <c r="J5" s="231">
        <v>641</v>
      </c>
      <c r="L5" s="231"/>
      <c r="M5" s="225">
        <f>(L7-L4-M4)/2</f>
        <v>169.5</v>
      </c>
      <c r="N5">
        <v>279.45</v>
      </c>
    </row>
    <row r="6" spans="1:18" x14ac:dyDescent="0.25">
      <c r="A6" s="92">
        <v>45172</v>
      </c>
      <c r="B6" s="260">
        <f>J6+M6-I6</f>
        <v>143.5</v>
      </c>
      <c r="C6" s="93"/>
      <c r="D6" s="178">
        <f>(C7-C4-D4)/2</f>
        <v>133</v>
      </c>
      <c r="E6" s="93"/>
      <c r="F6" s="178">
        <f>(E7-E4-F4)/2</f>
        <v>186.5</v>
      </c>
      <c r="G6" s="93"/>
      <c r="H6" s="178">
        <f>(G7-G4-H4)/2</f>
        <v>334.5</v>
      </c>
      <c r="I6" s="94">
        <f t="shared" si="0"/>
        <v>654</v>
      </c>
      <c r="J6" s="231">
        <v>628</v>
      </c>
      <c r="L6" s="231"/>
      <c r="M6" s="226">
        <f>(L7-L4-M4)/2</f>
        <v>169.5</v>
      </c>
      <c r="N6">
        <v>222.57</v>
      </c>
    </row>
    <row r="7" spans="1:18" x14ac:dyDescent="0.25">
      <c r="A7" s="40">
        <v>45173</v>
      </c>
      <c r="B7" s="261">
        <f>J7+M7-I7</f>
        <v>234</v>
      </c>
      <c r="C7" s="90">
        <v>82803</v>
      </c>
      <c r="D7" s="91">
        <f t="shared" ref="D7:D10" si="1">C8-C7</f>
        <v>132</v>
      </c>
      <c r="E7" s="90">
        <v>65314</v>
      </c>
      <c r="F7" s="91">
        <f t="shared" ref="F7:F10" si="2">E8-E7</f>
        <v>181</v>
      </c>
      <c r="G7" s="90">
        <v>823176</v>
      </c>
      <c r="H7" s="91">
        <f t="shared" ref="H7:H10" si="3">G8-G7</f>
        <v>347</v>
      </c>
      <c r="I7" s="91">
        <f t="shared" si="0"/>
        <v>660</v>
      </c>
      <c r="J7" s="39">
        <v>667</v>
      </c>
      <c r="L7" s="45">
        <v>61920</v>
      </c>
      <c r="M7" s="227">
        <f t="shared" ref="M7:M10" si="4">L8-L7</f>
        <v>227</v>
      </c>
      <c r="N7">
        <v>227.45</v>
      </c>
    </row>
    <row r="8" spans="1:18" x14ac:dyDescent="0.25">
      <c r="A8" s="40">
        <v>45174</v>
      </c>
      <c r="B8" s="261">
        <f t="shared" ref="B8:B11" si="5">J8+M8-I8</f>
        <v>337</v>
      </c>
      <c r="C8" s="221">
        <v>82935</v>
      </c>
      <c r="D8" s="91">
        <f t="shared" si="1"/>
        <v>138</v>
      </c>
      <c r="E8" s="221">
        <v>65495</v>
      </c>
      <c r="F8" s="91">
        <f t="shared" si="2"/>
        <v>184</v>
      </c>
      <c r="G8" s="221">
        <v>823523</v>
      </c>
      <c r="H8" s="91">
        <f t="shared" si="3"/>
        <v>366</v>
      </c>
      <c r="I8" s="91">
        <f t="shared" si="0"/>
        <v>688</v>
      </c>
      <c r="J8" s="39">
        <v>622</v>
      </c>
      <c r="L8" s="232">
        <v>62147</v>
      </c>
      <c r="M8" s="227">
        <f t="shared" si="4"/>
        <v>403</v>
      </c>
      <c r="N8">
        <v>400.56</v>
      </c>
    </row>
    <row r="9" spans="1:18" x14ac:dyDescent="0.25">
      <c r="A9" s="40">
        <v>45175</v>
      </c>
      <c r="B9" s="261">
        <f t="shared" si="5"/>
        <v>322</v>
      </c>
      <c r="C9" s="221">
        <v>83073</v>
      </c>
      <c r="D9" s="91">
        <f t="shared" si="1"/>
        <v>143</v>
      </c>
      <c r="E9" s="221">
        <v>65679</v>
      </c>
      <c r="F9" s="91">
        <f t="shared" si="2"/>
        <v>187</v>
      </c>
      <c r="G9" s="221">
        <v>823889</v>
      </c>
      <c r="H9" s="91">
        <f t="shared" si="3"/>
        <v>374</v>
      </c>
      <c r="I9" s="91">
        <f t="shared" si="0"/>
        <v>704</v>
      </c>
      <c r="J9" s="39">
        <v>629</v>
      </c>
      <c r="L9" s="232">
        <v>62550</v>
      </c>
      <c r="M9" s="227">
        <f t="shared" si="4"/>
        <v>397</v>
      </c>
      <c r="N9">
        <v>394.78</v>
      </c>
    </row>
    <row r="10" spans="1:18" x14ac:dyDescent="0.25">
      <c r="A10" s="40">
        <v>45176</v>
      </c>
      <c r="B10" s="261">
        <f t="shared" si="5"/>
        <v>234</v>
      </c>
      <c r="C10" s="221">
        <v>83216</v>
      </c>
      <c r="D10" s="91">
        <f t="shared" si="1"/>
        <v>159</v>
      </c>
      <c r="E10" s="221">
        <v>65866</v>
      </c>
      <c r="F10" s="91">
        <f t="shared" si="2"/>
        <v>233</v>
      </c>
      <c r="G10" s="221">
        <v>824263</v>
      </c>
      <c r="H10" s="91">
        <f t="shared" si="3"/>
        <v>422</v>
      </c>
      <c r="I10" s="91">
        <f t="shared" si="0"/>
        <v>814</v>
      </c>
      <c r="J10" s="39">
        <v>623</v>
      </c>
      <c r="L10" s="232">
        <v>62947</v>
      </c>
      <c r="M10" s="227">
        <f t="shared" si="4"/>
        <v>425</v>
      </c>
      <c r="N10">
        <v>390.63</v>
      </c>
    </row>
    <row r="11" spans="1:18" x14ac:dyDescent="0.25">
      <c r="A11" s="40">
        <v>45177</v>
      </c>
      <c r="B11" s="261">
        <f t="shared" si="5"/>
        <v>259</v>
      </c>
      <c r="C11" s="221">
        <v>83375</v>
      </c>
      <c r="D11" s="91">
        <f>D10</f>
        <v>159</v>
      </c>
      <c r="E11" s="221">
        <v>66099</v>
      </c>
      <c r="F11" s="91">
        <f>F10</f>
        <v>233</v>
      </c>
      <c r="G11" s="221">
        <v>824685</v>
      </c>
      <c r="H11" s="91">
        <f>H10</f>
        <v>422</v>
      </c>
      <c r="I11" s="91">
        <f t="shared" si="0"/>
        <v>814</v>
      </c>
      <c r="J11" s="39">
        <v>648</v>
      </c>
      <c r="L11" s="232">
        <v>63372</v>
      </c>
      <c r="M11" s="227">
        <f>M10</f>
        <v>425</v>
      </c>
      <c r="N11">
        <v>385.89</v>
      </c>
    </row>
    <row r="12" spans="1:18" x14ac:dyDescent="0.25">
      <c r="A12" s="92">
        <v>45178</v>
      </c>
      <c r="B12" s="260">
        <f>J12+M12-I12</f>
        <v>311</v>
      </c>
      <c r="C12" s="93"/>
      <c r="D12" s="94">
        <f>(C14-C11-D11)/2</f>
        <v>115</v>
      </c>
      <c r="E12" s="93"/>
      <c r="F12" s="94">
        <f>(E14-E11-F11)/2</f>
        <v>178.5</v>
      </c>
      <c r="G12" s="93"/>
      <c r="H12" s="94">
        <f>(G14-G11-H11)/2</f>
        <v>393</v>
      </c>
      <c r="I12" s="94">
        <f t="shared" si="0"/>
        <v>686.5</v>
      </c>
      <c r="J12" s="231">
        <v>654</v>
      </c>
      <c r="L12" s="231"/>
      <c r="M12" s="225">
        <f>(L14-L11-M11)/2</f>
        <v>343.5</v>
      </c>
      <c r="N12">
        <v>379.12</v>
      </c>
    </row>
    <row r="13" spans="1:18" x14ac:dyDescent="0.25">
      <c r="A13" s="92">
        <v>45179</v>
      </c>
      <c r="B13" s="260">
        <f>J13+M13-I13</f>
        <v>309</v>
      </c>
      <c r="C13" s="93"/>
      <c r="D13" s="178">
        <f>(C14-C11-D11)/2</f>
        <v>115</v>
      </c>
      <c r="E13" s="93"/>
      <c r="F13" s="178">
        <f>(E14-E11-F11)/2</f>
        <v>178.5</v>
      </c>
      <c r="G13" s="93"/>
      <c r="H13" s="178">
        <f>(G14-G11-H11)/2</f>
        <v>393</v>
      </c>
      <c r="I13" s="94">
        <f t="shared" si="0"/>
        <v>686.5</v>
      </c>
      <c r="J13" s="231">
        <v>652</v>
      </c>
      <c r="L13" s="231"/>
      <c r="M13" s="226">
        <f>(L14-L11-M11)/2</f>
        <v>343.5</v>
      </c>
      <c r="N13">
        <v>374.18</v>
      </c>
    </row>
    <row r="14" spans="1:18" x14ac:dyDescent="0.25">
      <c r="A14" s="40">
        <v>45180</v>
      </c>
      <c r="B14" s="261">
        <f>J14+M14-I14</f>
        <v>225</v>
      </c>
      <c r="C14" s="221">
        <v>83764</v>
      </c>
      <c r="D14" s="91">
        <f t="shared" ref="D14:D17" si="6">C15-C14</f>
        <v>146</v>
      </c>
      <c r="E14" s="221">
        <v>66689</v>
      </c>
      <c r="F14" s="91">
        <f t="shared" ref="F14:F17" si="7">E15-E14</f>
        <v>213</v>
      </c>
      <c r="G14" s="221">
        <v>825893</v>
      </c>
      <c r="H14" s="91">
        <f t="shared" ref="H14:H17" si="8">G15-G14</f>
        <v>456</v>
      </c>
      <c r="I14" s="91">
        <f t="shared" si="0"/>
        <v>815</v>
      </c>
      <c r="J14" s="39">
        <v>680</v>
      </c>
      <c r="L14" s="232">
        <v>64484</v>
      </c>
      <c r="M14" s="227">
        <f t="shared" ref="M14:M17" si="9">L15-L14</f>
        <v>360</v>
      </c>
      <c r="N14">
        <v>357.85</v>
      </c>
    </row>
    <row r="15" spans="1:18" x14ac:dyDescent="0.25">
      <c r="A15" s="40">
        <v>45181</v>
      </c>
      <c r="B15" s="261">
        <f t="shared" ref="B15:B18" si="10">J15+M15-I15</f>
        <v>227</v>
      </c>
      <c r="C15" s="221">
        <v>83910</v>
      </c>
      <c r="D15" s="91">
        <f t="shared" si="6"/>
        <v>144</v>
      </c>
      <c r="E15" s="221">
        <v>66902</v>
      </c>
      <c r="F15" s="91">
        <f t="shared" si="7"/>
        <v>203</v>
      </c>
      <c r="G15" s="221">
        <v>826349</v>
      </c>
      <c r="H15" s="91">
        <f t="shared" si="8"/>
        <v>478</v>
      </c>
      <c r="I15" s="91">
        <f t="shared" si="0"/>
        <v>825</v>
      </c>
      <c r="J15" s="39">
        <v>706</v>
      </c>
      <c r="L15" s="232">
        <v>64844</v>
      </c>
      <c r="M15" s="227">
        <f t="shared" si="9"/>
        <v>346</v>
      </c>
      <c r="N15">
        <v>344.6</v>
      </c>
    </row>
    <row r="16" spans="1:18" x14ac:dyDescent="0.25">
      <c r="A16" s="40">
        <v>45182</v>
      </c>
      <c r="B16" s="261">
        <f t="shared" si="10"/>
        <v>156</v>
      </c>
      <c r="C16" s="221">
        <v>84054</v>
      </c>
      <c r="D16" s="91">
        <f t="shared" si="6"/>
        <v>147</v>
      </c>
      <c r="E16" s="221">
        <v>67105</v>
      </c>
      <c r="F16" s="91">
        <f t="shared" si="7"/>
        <v>205</v>
      </c>
      <c r="G16" s="221">
        <v>826827</v>
      </c>
      <c r="H16" s="91">
        <f t="shared" si="8"/>
        <v>519</v>
      </c>
      <c r="I16" s="91">
        <f t="shared" si="0"/>
        <v>871</v>
      </c>
      <c r="J16" s="39">
        <v>804</v>
      </c>
      <c r="L16" s="232">
        <v>65190</v>
      </c>
      <c r="M16" s="227">
        <f t="shared" si="9"/>
        <v>223</v>
      </c>
      <c r="N16">
        <v>222.31</v>
      </c>
    </row>
    <row r="17" spans="1:14" x14ac:dyDescent="0.25">
      <c r="A17" s="40">
        <v>45183</v>
      </c>
      <c r="B17" s="261">
        <f t="shared" si="10"/>
        <v>215</v>
      </c>
      <c r="C17" s="221">
        <v>84201</v>
      </c>
      <c r="D17" s="91">
        <f t="shared" si="6"/>
        <v>142</v>
      </c>
      <c r="E17" s="221">
        <v>67310</v>
      </c>
      <c r="F17" s="91">
        <f t="shared" si="7"/>
        <v>207</v>
      </c>
      <c r="G17" s="221">
        <v>827346</v>
      </c>
      <c r="H17" s="91">
        <f t="shared" si="8"/>
        <v>488</v>
      </c>
      <c r="I17" s="91">
        <f t="shared" si="0"/>
        <v>837</v>
      </c>
      <c r="J17" s="39">
        <v>818</v>
      </c>
      <c r="L17" s="232">
        <v>65413</v>
      </c>
      <c r="M17" s="227">
        <f t="shared" si="9"/>
        <v>234</v>
      </c>
      <c r="N17">
        <v>232.42</v>
      </c>
    </row>
    <row r="18" spans="1:14" x14ac:dyDescent="0.25">
      <c r="A18" s="40">
        <v>45184</v>
      </c>
      <c r="B18" s="261">
        <f t="shared" si="10"/>
        <v>143</v>
      </c>
      <c r="C18" s="221">
        <v>84343</v>
      </c>
      <c r="D18" s="91">
        <f>D17</f>
        <v>142</v>
      </c>
      <c r="E18" s="221">
        <v>67517</v>
      </c>
      <c r="F18" s="91">
        <f>F17</f>
        <v>207</v>
      </c>
      <c r="G18" s="221">
        <v>827834</v>
      </c>
      <c r="H18" s="91">
        <f>H17</f>
        <v>488</v>
      </c>
      <c r="I18" s="91">
        <f t="shared" si="0"/>
        <v>837</v>
      </c>
      <c r="J18" s="39">
        <v>746</v>
      </c>
      <c r="L18" s="232">
        <v>65647</v>
      </c>
      <c r="M18" s="227">
        <f>M17</f>
        <v>234</v>
      </c>
      <c r="N18">
        <v>287.26</v>
      </c>
    </row>
    <row r="19" spans="1:14" x14ac:dyDescent="0.25">
      <c r="A19" s="92">
        <v>45185</v>
      </c>
      <c r="B19" s="260">
        <f>J19+M19-I19</f>
        <v>274</v>
      </c>
      <c r="C19" s="93"/>
      <c r="D19" s="94">
        <f>(C21-C18-D18)/2</f>
        <v>133</v>
      </c>
      <c r="E19" s="93"/>
      <c r="F19" s="94">
        <f>(E21-E18-F18)/2</f>
        <v>197.5</v>
      </c>
      <c r="G19" s="93"/>
      <c r="H19" s="94">
        <f>(G21-G18-H18)/2</f>
        <v>428.5</v>
      </c>
      <c r="I19" s="94">
        <f t="shared" si="0"/>
        <v>759</v>
      </c>
      <c r="J19" s="231">
        <v>676</v>
      </c>
      <c r="K19" s="107"/>
      <c r="L19" s="231"/>
      <c r="M19" s="225">
        <f>(L21-L18-M18)/2</f>
        <v>357</v>
      </c>
      <c r="N19">
        <v>359.24</v>
      </c>
    </row>
    <row r="20" spans="1:14" x14ac:dyDescent="0.25">
      <c r="A20" s="92">
        <v>45186</v>
      </c>
      <c r="B20" s="260">
        <f>J20+M20-I20</f>
        <v>320</v>
      </c>
      <c r="C20" s="93"/>
      <c r="D20" s="178">
        <f>(C21-C18-D18)/2</f>
        <v>133</v>
      </c>
      <c r="E20" s="93"/>
      <c r="F20" s="178">
        <f>(E21-E18-F18)/2</f>
        <v>197.5</v>
      </c>
      <c r="G20" s="93"/>
      <c r="H20" s="178">
        <f>(G21-G18-H18)/2</f>
        <v>428.5</v>
      </c>
      <c r="I20" s="94">
        <f t="shared" si="0"/>
        <v>759</v>
      </c>
      <c r="J20" s="231">
        <v>722</v>
      </c>
      <c r="K20" s="107"/>
      <c r="L20" s="231"/>
      <c r="M20" s="226">
        <f>(L21-L18-M18)/2</f>
        <v>357</v>
      </c>
      <c r="N20">
        <v>296.58999999999997</v>
      </c>
    </row>
    <row r="21" spans="1:14" x14ac:dyDescent="0.25">
      <c r="A21" s="40">
        <v>45187</v>
      </c>
      <c r="B21" s="261">
        <f>J21+M21-I21</f>
        <v>166</v>
      </c>
      <c r="C21" s="221">
        <v>84751</v>
      </c>
      <c r="D21" s="91">
        <f t="shared" ref="D21:D24" si="11">C22-C21</f>
        <v>138</v>
      </c>
      <c r="E21" s="221">
        <v>68119</v>
      </c>
      <c r="F21" s="91">
        <f t="shared" ref="F21:F24" si="12">E22-E21</f>
        <v>201</v>
      </c>
      <c r="G21" s="221">
        <v>829179</v>
      </c>
      <c r="H21" s="91">
        <f t="shared" ref="H21:H24" si="13">G22-G21</f>
        <v>497</v>
      </c>
      <c r="I21" s="91">
        <f t="shared" si="0"/>
        <v>836</v>
      </c>
      <c r="J21" s="39">
        <v>763</v>
      </c>
      <c r="K21" s="107"/>
      <c r="L21" s="232">
        <v>66595</v>
      </c>
      <c r="M21" s="227">
        <f t="shared" ref="M21:M24" si="14">L22-L21</f>
        <v>239</v>
      </c>
      <c r="N21">
        <v>238.85</v>
      </c>
    </row>
    <row r="22" spans="1:14" x14ac:dyDescent="0.25">
      <c r="A22" s="40">
        <v>45188</v>
      </c>
      <c r="B22" s="261">
        <f t="shared" ref="B22:B25" si="15">J22+M22-I22</f>
        <v>236</v>
      </c>
      <c r="C22" s="221">
        <v>84889</v>
      </c>
      <c r="D22" s="91">
        <f t="shared" si="11"/>
        <v>139</v>
      </c>
      <c r="E22" s="221">
        <v>68320</v>
      </c>
      <c r="F22" s="91">
        <f t="shared" si="12"/>
        <v>201</v>
      </c>
      <c r="G22" s="221">
        <v>829676</v>
      </c>
      <c r="H22" s="91">
        <f t="shared" si="13"/>
        <v>439</v>
      </c>
      <c r="I22" s="91">
        <f t="shared" si="0"/>
        <v>779</v>
      </c>
      <c r="J22" s="39">
        <v>771</v>
      </c>
      <c r="K22" s="107"/>
      <c r="L22" s="232">
        <v>66834</v>
      </c>
      <c r="M22" s="227">
        <f t="shared" si="14"/>
        <v>244</v>
      </c>
      <c r="N22">
        <v>242.17</v>
      </c>
    </row>
    <row r="23" spans="1:14" x14ac:dyDescent="0.25">
      <c r="A23" s="40">
        <v>45189</v>
      </c>
      <c r="B23" s="261">
        <f t="shared" si="15"/>
        <v>256</v>
      </c>
      <c r="C23" s="221">
        <v>85028</v>
      </c>
      <c r="D23" s="91">
        <f t="shared" si="11"/>
        <v>134</v>
      </c>
      <c r="E23" s="221">
        <v>68521</v>
      </c>
      <c r="F23" s="91">
        <f t="shared" si="12"/>
        <v>198</v>
      </c>
      <c r="G23" s="221">
        <v>830115</v>
      </c>
      <c r="H23" s="91">
        <f t="shared" si="13"/>
        <v>440</v>
      </c>
      <c r="I23" s="91">
        <f t="shared" si="0"/>
        <v>772</v>
      </c>
      <c r="J23" s="39">
        <v>682</v>
      </c>
      <c r="L23" s="232">
        <v>67078</v>
      </c>
      <c r="M23" s="227">
        <f t="shared" si="14"/>
        <v>346</v>
      </c>
      <c r="N23">
        <v>343.01</v>
      </c>
    </row>
    <row r="24" spans="1:14" x14ac:dyDescent="0.25">
      <c r="A24" s="40">
        <v>45190</v>
      </c>
      <c r="B24" s="261">
        <f t="shared" si="15"/>
        <v>142</v>
      </c>
      <c r="C24" s="221">
        <v>85162</v>
      </c>
      <c r="D24" s="91">
        <f t="shared" si="11"/>
        <v>143</v>
      </c>
      <c r="E24" s="221">
        <v>68719</v>
      </c>
      <c r="F24" s="91">
        <f t="shared" si="12"/>
        <v>209</v>
      </c>
      <c r="G24" s="221">
        <v>830555</v>
      </c>
      <c r="H24" s="91">
        <f t="shared" si="13"/>
        <v>504</v>
      </c>
      <c r="I24" s="91">
        <f t="shared" si="0"/>
        <v>856</v>
      </c>
      <c r="J24" s="39">
        <v>781</v>
      </c>
      <c r="L24" s="232">
        <v>67424</v>
      </c>
      <c r="M24" s="227">
        <f t="shared" si="14"/>
        <v>217</v>
      </c>
      <c r="N24">
        <v>208.2</v>
      </c>
    </row>
    <row r="25" spans="1:14" x14ac:dyDescent="0.25">
      <c r="A25" s="40">
        <v>45191</v>
      </c>
      <c r="B25" s="261">
        <f t="shared" si="15"/>
        <v>173</v>
      </c>
      <c r="C25" s="221">
        <v>85305</v>
      </c>
      <c r="D25" s="91">
        <f>D24</f>
        <v>143</v>
      </c>
      <c r="E25" s="221">
        <v>68928</v>
      </c>
      <c r="F25" s="91">
        <f>F24</f>
        <v>209</v>
      </c>
      <c r="G25" s="221">
        <v>831059</v>
      </c>
      <c r="H25" s="91">
        <f>H24</f>
        <v>504</v>
      </c>
      <c r="I25" s="91">
        <f t="shared" si="0"/>
        <v>856</v>
      </c>
      <c r="J25" s="39">
        <v>812</v>
      </c>
      <c r="L25" s="232">
        <v>67641</v>
      </c>
      <c r="M25" s="227">
        <f>M24</f>
        <v>217</v>
      </c>
      <c r="N25">
        <v>146.19999999999999</v>
      </c>
    </row>
    <row r="26" spans="1:14" x14ac:dyDescent="0.25">
      <c r="A26" s="92">
        <v>45192</v>
      </c>
      <c r="B26" s="260">
        <f>J26+M26-I26</f>
        <v>186</v>
      </c>
      <c r="C26" s="93"/>
      <c r="D26" s="94">
        <f>(C28-C25-D25)/2</f>
        <v>127</v>
      </c>
      <c r="E26" s="93"/>
      <c r="F26" s="94">
        <f>(E28-E25-F25)/2</f>
        <v>192.5</v>
      </c>
      <c r="G26" s="93"/>
      <c r="H26" s="94">
        <f>(G28-G25-H25)/2</f>
        <v>345.5</v>
      </c>
      <c r="I26" s="94">
        <f t="shared" si="0"/>
        <v>665</v>
      </c>
      <c r="J26" s="231">
        <v>757</v>
      </c>
      <c r="L26" s="231"/>
      <c r="M26" s="225">
        <f>(L28-L25-M25)/2</f>
        <v>94</v>
      </c>
      <c r="N26">
        <v>135.47</v>
      </c>
    </row>
    <row r="27" spans="1:14" x14ac:dyDescent="0.25">
      <c r="A27" s="92">
        <v>45193</v>
      </c>
      <c r="B27" s="260">
        <f>J27+M27-I27</f>
        <v>185</v>
      </c>
      <c r="C27" s="93"/>
      <c r="D27" s="178">
        <f>(C28-C25-D25)/2</f>
        <v>127</v>
      </c>
      <c r="E27" s="93"/>
      <c r="F27" s="178">
        <f>(E28-E25-F25)/2</f>
        <v>192.5</v>
      </c>
      <c r="G27" s="93"/>
      <c r="H27" s="178">
        <f>(G28-G25-H25)/2</f>
        <v>345.5</v>
      </c>
      <c r="I27" s="94">
        <f t="shared" si="0"/>
        <v>665</v>
      </c>
      <c r="J27" s="231">
        <v>756</v>
      </c>
      <c r="L27" s="231"/>
      <c r="M27" s="226">
        <f>(L28-L25-M25)/2</f>
        <v>94</v>
      </c>
      <c r="N27">
        <v>130.69</v>
      </c>
    </row>
    <row r="28" spans="1:14" x14ac:dyDescent="0.25">
      <c r="A28" s="40">
        <v>45194</v>
      </c>
      <c r="B28" s="261">
        <f>J28+M28-I28</f>
        <v>223</v>
      </c>
      <c r="C28" s="221">
        <v>85702</v>
      </c>
      <c r="D28" s="91">
        <f t="shared" ref="D28:D29" si="16">C29-C28</f>
        <v>135</v>
      </c>
      <c r="E28" s="221">
        <v>69522</v>
      </c>
      <c r="F28" s="91">
        <f t="shared" ref="F28:F29" si="17">E29-E28</f>
        <v>189</v>
      </c>
      <c r="G28" s="221">
        <v>832254</v>
      </c>
      <c r="H28" s="91">
        <f t="shared" ref="H28:H29" si="18">G29-G28</f>
        <v>434</v>
      </c>
      <c r="I28" s="91">
        <f t="shared" si="0"/>
        <v>758</v>
      </c>
      <c r="J28" s="39">
        <v>705</v>
      </c>
      <c r="L28" s="232">
        <v>68046</v>
      </c>
      <c r="M28" s="227">
        <f t="shared" ref="M28:M29" si="19">L29-L28</f>
        <v>276</v>
      </c>
      <c r="N28">
        <v>272.45</v>
      </c>
    </row>
    <row r="29" spans="1:14" x14ac:dyDescent="0.25">
      <c r="A29" s="40">
        <v>45195</v>
      </c>
      <c r="B29" s="261">
        <f t="shared" ref="B29:B32" si="20">J29+M29-I29</f>
        <v>25</v>
      </c>
      <c r="C29" s="221">
        <v>85837</v>
      </c>
      <c r="D29" s="91">
        <f t="shared" si="16"/>
        <v>141</v>
      </c>
      <c r="E29" s="221">
        <v>69711</v>
      </c>
      <c r="F29" s="91">
        <f t="shared" si="17"/>
        <v>192</v>
      </c>
      <c r="G29" s="221">
        <v>832688</v>
      </c>
      <c r="H29" s="91">
        <f t="shared" si="18"/>
        <v>622</v>
      </c>
      <c r="I29" s="91">
        <f t="shared" si="0"/>
        <v>955</v>
      </c>
      <c r="J29" s="39">
        <v>691</v>
      </c>
      <c r="L29" s="232">
        <v>68322</v>
      </c>
      <c r="M29" s="227">
        <f t="shared" si="19"/>
        <v>289</v>
      </c>
      <c r="N29">
        <v>289.23</v>
      </c>
    </row>
    <row r="30" spans="1:14" x14ac:dyDescent="0.25">
      <c r="A30" s="40">
        <v>45196</v>
      </c>
      <c r="B30" s="261">
        <f t="shared" si="20"/>
        <v>50</v>
      </c>
      <c r="C30" s="221">
        <v>85978</v>
      </c>
      <c r="D30" s="91">
        <f>D29</f>
        <v>141</v>
      </c>
      <c r="E30" s="221">
        <v>69903</v>
      </c>
      <c r="F30" s="91">
        <f>F29</f>
        <v>192</v>
      </c>
      <c r="G30" s="221">
        <v>833310</v>
      </c>
      <c r="H30" s="91">
        <v>580</v>
      </c>
      <c r="I30" s="91">
        <f t="shared" si="0"/>
        <v>913</v>
      </c>
      <c r="J30" s="39">
        <v>674</v>
      </c>
      <c r="L30" s="232">
        <v>68611</v>
      </c>
      <c r="M30" s="227">
        <f>M29</f>
        <v>289</v>
      </c>
      <c r="N30">
        <v>308.10000000000002</v>
      </c>
    </row>
    <row r="31" spans="1:14" x14ac:dyDescent="0.25">
      <c r="A31" s="92">
        <v>45197</v>
      </c>
      <c r="B31" s="260">
        <f>J31+M31-I31</f>
        <v>451</v>
      </c>
      <c r="C31" s="93"/>
      <c r="D31" s="178">
        <f>(C32-C30-D30)</f>
        <v>139</v>
      </c>
      <c r="E31" s="93"/>
      <c r="F31" s="178">
        <f>(E32-E30-F30)</f>
        <v>269</v>
      </c>
      <c r="G31" s="93"/>
      <c r="H31" s="178">
        <f>(G32-G30-H30)</f>
        <v>130</v>
      </c>
      <c r="I31" s="94">
        <f t="shared" si="0"/>
        <v>538</v>
      </c>
      <c r="J31" s="231">
        <v>663</v>
      </c>
      <c r="L31" s="231"/>
      <c r="M31" s="226">
        <f>(L32-L30-M30)</f>
        <v>326</v>
      </c>
      <c r="N31">
        <v>304.10000000000002</v>
      </c>
    </row>
    <row r="32" spans="1:14" x14ac:dyDescent="0.25">
      <c r="A32" s="40">
        <v>45198</v>
      </c>
      <c r="B32" s="261">
        <f t="shared" si="20"/>
        <v>465</v>
      </c>
      <c r="C32" s="90">
        <v>86258</v>
      </c>
      <c r="D32" s="91">
        <f>D31</f>
        <v>139</v>
      </c>
      <c r="E32" s="90">
        <v>70364</v>
      </c>
      <c r="F32" s="91">
        <f>F31</f>
        <v>269</v>
      </c>
      <c r="G32" s="90">
        <v>834020</v>
      </c>
      <c r="H32" s="91">
        <f>H31</f>
        <v>130</v>
      </c>
      <c r="I32" s="91">
        <f t="shared" si="0"/>
        <v>538</v>
      </c>
      <c r="J32" s="39">
        <v>677</v>
      </c>
      <c r="L32" s="45">
        <v>69226</v>
      </c>
      <c r="M32" s="227">
        <f>M31</f>
        <v>326</v>
      </c>
      <c r="N32">
        <v>300.75</v>
      </c>
    </row>
    <row r="33" spans="1:14" x14ac:dyDescent="0.25">
      <c r="A33" s="92">
        <v>45199</v>
      </c>
      <c r="B33" s="260">
        <f>J33+M33-I33</f>
        <v>126.5</v>
      </c>
      <c r="C33" s="93"/>
      <c r="D33" s="94">
        <f>(C34-C32-D32)/2</f>
        <v>126</v>
      </c>
      <c r="E33" s="93"/>
      <c r="F33" s="94">
        <f>(E34-E32-F32)/2</f>
        <v>96</v>
      </c>
      <c r="G33" s="93"/>
      <c r="H33" s="94">
        <f>(G34-G32-H32)/2</f>
        <v>582</v>
      </c>
      <c r="I33" s="94">
        <f t="shared" si="0"/>
        <v>804</v>
      </c>
      <c r="J33" s="231">
        <v>714</v>
      </c>
      <c r="L33" s="231"/>
      <c r="M33" s="106">
        <f>(L34-L32-M32)/2</f>
        <v>216.5</v>
      </c>
      <c r="N33">
        <v>199.69</v>
      </c>
    </row>
    <row r="34" spans="1:14" x14ac:dyDescent="0.25">
      <c r="A34" s="40">
        <v>45201</v>
      </c>
      <c r="B34" s="250"/>
      <c r="C34" s="90">
        <v>86649</v>
      </c>
      <c r="D34" s="91"/>
      <c r="E34" s="90">
        <v>70825</v>
      </c>
      <c r="F34" s="91"/>
      <c r="G34" s="90">
        <v>835314</v>
      </c>
      <c r="H34" s="91"/>
      <c r="I34" s="91">
        <f t="shared" si="0"/>
        <v>0</v>
      </c>
      <c r="J34" s="227"/>
      <c r="L34" s="229">
        <v>69985</v>
      </c>
      <c r="M34" s="228"/>
    </row>
    <row r="35" spans="1:14" ht="15.75" thickBot="1" x14ac:dyDescent="0.3">
      <c r="A35" s="40"/>
      <c r="B35" s="250"/>
      <c r="C35" s="90"/>
      <c r="D35" s="95"/>
      <c r="E35" s="90"/>
      <c r="F35" s="95"/>
      <c r="G35" s="90"/>
      <c r="H35" s="95"/>
      <c r="I35" s="95"/>
      <c r="J35" s="258"/>
      <c r="L35" s="222"/>
      <c r="M35" s="229"/>
    </row>
    <row r="36" spans="1:14" ht="15.75" thickBot="1" x14ac:dyDescent="0.3">
      <c r="A36" s="23" t="s">
        <v>18</v>
      </c>
      <c r="B36" s="281">
        <f>SUM(B4:B35)</f>
        <v>6864.5</v>
      </c>
      <c r="C36" s="97"/>
      <c r="D36" s="98">
        <f>SUM(D4:D35)</f>
        <v>4126</v>
      </c>
      <c r="E36" s="97"/>
      <c r="F36" s="98">
        <f>SUM(F4:F35)</f>
        <v>5982</v>
      </c>
      <c r="G36" s="95"/>
      <c r="H36" s="98">
        <f>SUM(H4:H35)</f>
        <v>12590</v>
      </c>
      <c r="I36" s="91">
        <f>SUM(I4:I34)</f>
        <v>22698</v>
      </c>
      <c r="J36" s="98">
        <f>SUM(J4:J35)</f>
        <v>21036</v>
      </c>
      <c r="L36" s="223"/>
      <c r="M36" s="168">
        <f>SUM(M3:M33)</f>
        <v>8526.5</v>
      </c>
      <c r="N36">
        <f>SUM(N4:N35)</f>
        <v>8450.0600000000013</v>
      </c>
    </row>
  </sheetData>
  <mergeCells count="6">
    <mergeCell ref="A1:R1"/>
    <mergeCell ref="A2:A3"/>
    <mergeCell ref="C2:D2"/>
    <mergeCell ref="E2:F2"/>
    <mergeCell ref="G2:H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workbookViewId="0">
      <selection activeCell="J4" sqref="J4"/>
    </sheetView>
  </sheetViews>
  <sheetFormatPr defaultRowHeight="15" x14ac:dyDescent="0.25"/>
  <cols>
    <col min="1" max="1" width="10.140625" bestFit="1" customWidth="1"/>
    <col min="2" max="2" width="10.140625" customWidth="1"/>
    <col min="3" max="3" width="11" bestFit="1" customWidth="1"/>
    <col min="4" max="4" width="11.85546875" bestFit="1" customWidth="1"/>
    <col min="6" max="6" width="10.7109375" bestFit="1" customWidth="1"/>
    <col min="14" max="14" width="12.140625" customWidth="1"/>
  </cols>
  <sheetData>
    <row r="1" spans="1:18" ht="15.75" thickBot="1" x14ac:dyDescent="0.3">
      <c r="A1" s="286" t="s">
        <v>139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</row>
    <row r="2" spans="1:18" ht="15.75" thickBot="1" x14ac:dyDescent="0.3">
      <c r="A2" s="288" t="s">
        <v>99</v>
      </c>
      <c r="B2" s="247" t="s">
        <v>136</v>
      </c>
      <c r="C2" s="290" t="s">
        <v>101</v>
      </c>
      <c r="D2" s="291"/>
      <c r="E2" s="290" t="s">
        <v>102</v>
      </c>
      <c r="F2" s="291"/>
      <c r="G2" s="292" t="s">
        <v>104</v>
      </c>
      <c r="H2" s="293"/>
      <c r="I2" s="292" t="s">
        <v>103</v>
      </c>
      <c r="J2" s="293"/>
      <c r="L2" s="295" t="s">
        <v>124</v>
      </c>
      <c r="M2" s="296"/>
      <c r="N2" s="23"/>
    </row>
    <row r="3" spans="1:18" ht="15.75" thickBot="1" x14ac:dyDescent="0.3">
      <c r="A3" s="294"/>
      <c r="B3" s="249"/>
      <c r="C3" s="193" t="s">
        <v>100</v>
      </c>
      <c r="D3" s="87" t="s">
        <v>6</v>
      </c>
      <c r="E3" s="87" t="s">
        <v>100</v>
      </c>
      <c r="F3" s="87" t="s">
        <v>6</v>
      </c>
      <c r="G3" s="89" t="s">
        <v>100</v>
      </c>
      <c r="H3" s="99" t="s">
        <v>6</v>
      </c>
      <c r="I3" s="89" t="s">
        <v>100</v>
      </c>
      <c r="J3" s="99" t="s">
        <v>6</v>
      </c>
      <c r="L3" s="193" t="s">
        <v>135</v>
      </c>
      <c r="M3" s="99" t="s">
        <v>126</v>
      </c>
      <c r="N3" s="262" t="s">
        <v>141</v>
      </c>
    </row>
    <row r="4" spans="1:18" ht="15.75" thickTop="1" x14ac:dyDescent="0.25">
      <c r="A4" s="237">
        <v>45170</v>
      </c>
      <c r="B4" s="264">
        <f>J4+N4-I4</f>
        <v>147.45000000000005</v>
      </c>
      <c r="C4" s="165"/>
      <c r="D4" s="238">
        <f>st.IX_23!D33</f>
        <v>126</v>
      </c>
      <c r="E4" s="165"/>
      <c r="F4" s="238">
        <f>st.IX_23!F33</f>
        <v>96</v>
      </c>
      <c r="G4" s="165"/>
      <c r="H4" s="238">
        <f>st.IX_23!H33</f>
        <v>582</v>
      </c>
      <c r="I4" s="166">
        <f t="shared" ref="I4:I34" si="0">D4+F4+H4</f>
        <v>804</v>
      </c>
      <c r="J4" s="252">
        <v>696</v>
      </c>
      <c r="K4" s="207"/>
      <c r="L4" s="240"/>
      <c r="M4" s="241">
        <v>255</v>
      </c>
      <c r="N4" s="266">
        <v>255.45</v>
      </c>
    </row>
    <row r="5" spans="1:18" x14ac:dyDescent="0.25">
      <c r="A5" s="40">
        <v>45171</v>
      </c>
      <c r="B5" s="261">
        <f>J5+N5-I5</f>
        <v>209.96000000000004</v>
      </c>
      <c r="C5" s="90">
        <v>86649</v>
      </c>
      <c r="D5" s="91">
        <f t="shared" ref="D5:D15" si="1">C6-C5</f>
        <v>125</v>
      </c>
      <c r="E5" s="90">
        <v>70825</v>
      </c>
      <c r="F5" s="91">
        <f t="shared" ref="F5:F8" si="2">E6-E5</f>
        <v>206</v>
      </c>
      <c r="G5" s="90">
        <v>835314</v>
      </c>
      <c r="H5" s="91">
        <f t="shared" ref="H5:H8" si="3">G6-G5</f>
        <v>425</v>
      </c>
      <c r="I5" s="105">
        <f t="shared" si="0"/>
        <v>756</v>
      </c>
      <c r="J5" s="38">
        <v>688</v>
      </c>
      <c r="K5" s="207"/>
      <c r="L5" s="42">
        <v>69985</v>
      </c>
      <c r="M5" s="101">
        <f t="shared" ref="M5:M8" si="4">L6-L5</f>
        <v>279</v>
      </c>
      <c r="N5" s="267">
        <v>277.95999999999998</v>
      </c>
    </row>
    <row r="6" spans="1:18" x14ac:dyDescent="0.25">
      <c r="A6" s="40">
        <v>45172</v>
      </c>
      <c r="B6" s="261">
        <f t="shared" ref="B6:B9" si="5">J6+N6-I6</f>
        <v>193.04999999999995</v>
      </c>
      <c r="C6" s="90">
        <v>86774</v>
      </c>
      <c r="D6" s="91">
        <f t="shared" si="1"/>
        <v>124</v>
      </c>
      <c r="E6" s="90">
        <v>71031</v>
      </c>
      <c r="F6" s="91">
        <f t="shared" si="2"/>
        <v>203</v>
      </c>
      <c r="G6" s="90">
        <v>835739</v>
      </c>
      <c r="H6" s="91">
        <f t="shared" si="3"/>
        <v>453</v>
      </c>
      <c r="I6" s="105">
        <f t="shared" si="0"/>
        <v>780</v>
      </c>
      <c r="J6" s="38">
        <v>703</v>
      </c>
      <c r="K6" s="207"/>
      <c r="L6" s="42">
        <v>70264</v>
      </c>
      <c r="M6" s="101">
        <f t="shared" si="4"/>
        <v>273</v>
      </c>
      <c r="N6" s="267">
        <v>270.05</v>
      </c>
    </row>
    <row r="7" spans="1:18" x14ac:dyDescent="0.25">
      <c r="A7" s="40">
        <v>45173</v>
      </c>
      <c r="B7" s="261">
        <f t="shared" si="5"/>
        <v>218.71000000000004</v>
      </c>
      <c r="C7" s="90">
        <v>86898</v>
      </c>
      <c r="D7" s="91">
        <f t="shared" si="1"/>
        <v>113</v>
      </c>
      <c r="E7" s="90">
        <v>71234</v>
      </c>
      <c r="F7" s="91">
        <f t="shared" si="2"/>
        <v>211</v>
      </c>
      <c r="G7" s="90">
        <v>836192</v>
      </c>
      <c r="H7" s="91">
        <f t="shared" si="3"/>
        <v>428</v>
      </c>
      <c r="I7" s="105">
        <f t="shared" si="0"/>
        <v>752</v>
      </c>
      <c r="J7" s="38">
        <v>699</v>
      </c>
      <c r="K7" s="207"/>
      <c r="L7" s="42">
        <v>70537</v>
      </c>
      <c r="M7" s="101">
        <f t="shared" si="4"/>
        <v>272</v>
      </c>
      <c r="N7" s="267">
        <v>271.70999999999998</v>
      </c>
    </row>
    <row r="8" spans="1:18" x14ac:dyDescent="0.25">
      <c r="A8" s="40">
        <v>45174</v>
      </c>
      <c r="B8" s="261">
        <f t="shared" si="5"/>
        <v>190.97000000000003</v>
      </c>
      <c r="C8" s="90">
        <v>87011</v>
      </c>
      <c r="D8" s="91">
        <f t="shared" si="1"/>
        <v>111</v>
      </c>
      <c r="E8" s="90">
        <v>71445</v>
      </c>
      <c r="F8" s="91">
        <f t="shared" si="2"/>
        <v>215</v>
      </c>
      <c r="G8" s="90">
        <v>836620</v>
      </c>
      <c r="H8" s="91">
        <f t="shared" si="3"/>
        <v>425</v>
      </c>
      <c r="I8" s="105">
        <f t="shared" si="0"/>
        <v>751</v>
      </c>
      <c r="J8" s="38">
        <v>707</v>
      </c>
      <c r="K8" s="207"/>
      <c r="L8" s="42">
        <v>70809</v>
      </c>
      <c r="M8" s="101">
        <f t="shared" si="4"/>
        <v>236</v>
      </c>
      <c r="N8" s="267">
        <v>234.97</v>
      </c>
    </row>
    <row r="9" spans="1:18" x14ac:dyDescent="0.25">
      <c r="A9" s="40">
        <v>45175</v>
      </c>
      <c r="B9" s="261">
        <f t="shared" si="5"/>
        <v>208.44000000000005</v>
      </c>
      <c r="C9" s="90">
        <v>87122</v>
      </c>
      <c r="D9" s="91">
        <f>D8</f>
        <v>111</v>
      </c>
      <c r="E9" s="90">
        <v>71660</v>
      </c>
      <c r="F9" s="91">
        <f>F8</f>
        <v>215</v>
      </c>
      <c r="G9" s="90">
        <v>837045</v>
      </c>
      <c r="H9" s="91">
        <f>H8</f>
        <v>425</v>
      </c>
      <c r="I9" s="105">
        <f t="shared" si="0"/>
        <v>751</v>
      </c>
      <c r="J9" s="38">
        <v>700</v>
      </c>
      <c r="K9" s="207"/>
      <c r="L9" s="42">
        <v>71045</v>
      </c>
      <c r="M9" s="101">
        <v>259</v>
      </c>
      <c r="N9" s="267">
        <v>259.44</v>
      </c>
    </row>
    <row r="10" spans="1:18" x14ac:dyDescent="0.25">
      <c r="A10" s="242">
        <v>45176</v>
      </c>
      <c r="B10" s="265">
        <f>J10+N10+-I10</f>
        <v>208.20000000000005</v>
      </c>
      <c r="C10" s="165"/>
      <c r="D10" s="238">
        <f>(C12-C9-D9)/2</f>
        <v>111.5</v>
      </c>
      <c r="E10" s="165"/>
      <c r="F10" s="238">
        <f>(E12-E9-F9)/2</f>
        <v>201.5</v>
      </c>
      <c r="G10" s="165"/>
      <c r="H10" s="238">
        <f>(G12-G9-H9)/2</f>
        <v>434.5</v>
      </c>
      <c r="I10" s="166">
        <f t="shared" si="0"/>
        <v>747.5</v>
      </c>
      <c r="J10" s="263">
        <v>710</v>
      </c>
      <c r="K10" s="207"/>
      <c r="L10" s="243"/>
      <c r="M10" s="239">
        <v>247</v>
      </c>
      <c r="N10" s="268">
        <v>245.7</v>
      </c>
    </row>
    <row r="11" spans="1:18" x14ac:dyDescent="0.25">
      <c r="A11" s="242">
        <v>45177</v>
      </c>
      <c r="B11" s="265">
        <f>J11+N11+-I11</f>
        <v>144.25</v>
      </c>
      <c r="C11" s="165"/>
      <c r="D11" s="238">
        <f>(C12-C9-D9)/2</f>
        <v>111.5</v>
      </c>
      <c r="E11" s="165"/>
      <c r="F11" s="238">
        <f>(E12-E9-F9)/2</f>
        <v>201.5</v>
      </c>
      <c r="G11" s="165"/>
      <c r="H11" s="238">
        <f>(G12-G9-H9)/2</f>
        <v>434.5</v>
      </c>
      <c r="I11" s="166">
        <f t="shared" si="0"/>
        <v>747.5</v>
      </c>
      <c r="J11" s="263">
        <v>808</v>
      </c>
      <c r="K11" s="207"/>
      <c r="L11" s="243"/>
      <c r="M11" s="239">
        <v>85</v>
      </c>
      <c r="N11" s="268">
        <v>83.75</v>
      </c>
    </row>
    <row r="12" spans="1:18" x14ac:dyDescent="0.25">
      <c r="A12" s="40">
        <v>45178</v>
      </c>
      <c r="B12" s="261">
        <f>J12+N12-I12</f>
        <v>234.05999999999995</v>
      </c>
      <c r="C12" s="90">
        <v>87456</v>
      </c>
      <c r="D12" s="91">
        <f t="shared" si="1"/>
        <v>121</v>
      </c>
      <c r="E12" s="90">
        <v>72278</v>
      </c>
      <c r="F12" s="91">
        <f t="shared" ref="F12:F15" si="6">E13-E12</f>
        <v>202</v>
      </c>
      <c r="G12" s="90">
        <v>838339</v>
      </c>
      <c r="H12" s="91">
        <f t="shared" ref="H12:H15" si="7">G13-G12</f>
        <v>391</v>
      </c>
      <c r="I12" s="105">
        <f t="shared" si="0"/>
        <v>714</v>
      </c>
      <c r="J12" s="38">
        <v>883</v>
      </c>
      <c r="K12" s="207"/>
      <c r="L12" s="42">
        <v>71636</v>
      </c>
      <c r="M12" s="101">
        <f t="shared" ref="M12:M15" si="8">L13-L12</f>
        <v>65</v>
      </c>
      <c r="N12" s="267">
        <v>65.06</v>
      </c>
    </row>
    <row r="13" spans="1:18" x14ac:dyDescent="0.25">
      <c r="A13" s="40">
        <v>45179</v>
      </c>
      <c r="B13" s="261">
        <f t="shared" ref="B13:B16" si="9">J13+N13-I13</f>
        <v>178.97000000000003</v>
      </c>
      <c r="C13" s="90">
        <v>87577</v>
      </c>
      <c r="D13" s="91">
        <f t="shared" si="1"/>
        <v>125</v>
      </c>
      <c r="E13" s="90">
        <v>72480</v>
      </c>
      <c r="F13" s="91">
        <f t="shared" si="6"/>
        <v>206</v>
      </c>
      <c r="G13" s="90">
        <v>838730</v>
      </c>
      <c r="H13" s="91">
        <f t="shared" si="7"/>
        <v>411</v>
      </c>
      <c r="I13" s="105">
        <f t="shared" si="0"/>
        <v>742</v>
      </c>
      <c r="J13" s="38">
        <v>774</v>
      </c>
      <c r="K13" s="207"/>
      <c r="L13" s="42">
        <v>71701</v>
      </c>
      <c r="M13" s="101">
        <f t="shared" si="8"/>
        <v>148</v>
      </c>
      <c r="N13" s="267">
        <v>146.97</v>
      </c>
    </row>
    <row r="14" spans="1:18" x14ac:dyDescent="0.25">
      <c r="A14" s="40">
        <v>45180</v>
      </c>
      <c r="B14" s="261">
        <f t="shared" si="9"/>
        <v>160.90999999999997</v>
      </c>
      <c r="C14" s="90">
        <v>87702</v>
      </c>
      <c r="D14" s="91">
        <f t="shared" si="1"/>
        <v>124</v>
      </c>
      <c r="E14" s="90">
        <v>72686</v>
      </c>
      <c r="F14" s="91">
        <f t="shared" si="6"/>
        <v>209</v>
      </c>
      <c r="G14" s="90">
        <v>839141</v>
      </c>
      <c r="H14" s="91">
        <f t="shared" si="7"/>
        <v>422</v>
      </c>
      <c r="I14" s="105">
        <f t="shared" si="0"/>
        <v>755</v>
      </c>
      <c r="J14" s="38">
        <v>750</v>
      </c>
      <c r="K14" s="207"/>
      <c r="L14" s="42">
        <v>71849</v>
      </c>
      <c r="M14" s="101">
        <f t="shared" si="8"/>
        <v>166</v>
      </c>
      <c r="N14" s="267">
        <v>165.91</v>
      </c>
    </row>
    <row r="15" spans="1:18" x14ac:dyDescent="0.25">
      <c r="A15" s="40">
        <v>45181</v>
      </c>
      <c r="B15" s="261">
        <f t="shared" si="9"/>
        <v>210.69000000000005</v>
      </c>
      <c r="C15" s="90">
        <v>87826</v>
      </c>
      <c r="D15" s="91">
        <f t="shared" si="1"/>
        <v>124</v>
      </c>
      <c r="E15" s="90">
        <v>72895</v>
      </c>
      <c r="F15" s="91">
        <f t="shared" si="6"/>
        <v>205</v>
      </c>
      <c r="G15" s="90">
        <v>839563</v>
      </c>
      <c r="H15" s="91">
        <f t="shared" si="7"/>
        <v>393</v>
      </c>
      <c r="I15" s="105">
        <f t="shared" si="0"/>
        <v>722</v>
      </c>
      <c r="J15" s="38">
        <v>773</v>
      </c>
      <c r="K15" s="207"/>
      <c r="L15" s="42">
        <v>72015</v>
      </c>
      <c r="M15" s="101">
        <f t="shared" si="8"/>
        <v>160</v>
      </c>
      <c r="N15" s="267">
        <v>159.69</v>
      </c>
    </row>
    <row r="16" spans="1:18" x14ac:dyDescent="0.25">
      <c r="A16" s="40">
        <v>45182</v>
      </c>
      <c r="B16" s="261">
        <f t="shared" si="9"/>
        <v>199.47000000000003</v>
      </c>
      <c r="C16" s="90">
        <v>87950</v>
      </c>
      <c r="D16" s="91">
        <f>D15</f>
        <v>124</v>
      </c>
      <c r="E16" s="90">
        <v>73100</v>
      </c>
      <c r="F16" s="91">
        <f>F15</f>
        <v>205</v>
      </c>
      <c r="G16" s="90">
        <v>839956</v>
      </c>
      <c r="H16" s="91">
        <f>H15</f>
        <v>393</v>
      </c>
      <c r="I16" s="105">
        <f t="shared" si="0"/>
        <v>722</v>
      </c>
      <c r="J16" s="38">
        <v>749</v>
      </c>
      <c r="K16" s="207"/>
      <c r="L16" s="42">
        <v>72175</v>
      </c>
      <c r="M16" s="101">
        <v>172</v>
      </c>
      <c r="N16" s="267">
        <v>172.47</v>
      </c>
    </row>
    <row r="17" spans="1:14" x14ac:dyDescent="0.25">
      <c r="A17" s="242">
        <v>45183</v>
      </c>
      <c r="B17" s="265">
        <f>J17+N17+-I17</f>
        <v>80.649999999999977</v>
      </c>
      <c r="C17" s="165"/>
      <c r="D17" s="238">
        <f>(C19-C16-D16)/2</f>
        <v>108.5</v>
      </c>
      <c r="E17" s="165"/>
      <c r="F17" s="238">
        <f>(E19-E16-F16)/2</f>
        <v>202</v>
      </c>
      <c r="G17" s="165"/>
      <c r="H17" s="238">
        <f>(G19-G16-H16)/2</f>
        <v>468</v>
      </c>
      <c r="I17" s="166">
        <f t="shared" si="0"/>
        <v>778.5</v>
      </c>
      <c r="J17" s="263">
        <v>778</v>
      </c>
      <c r="K17" s="207"/>
      <c r="L17" s="243"/>
      <c r="M17" s="239">
        <v>81</v>
      </c>
      <c r="N17" s="268">
        <v>81.150000000000006</v>
      </c>
    </row>
    <row r="18" spans="1:14" x14ac:dyDescent="0.25">
      <c r="A18" s="242">
        <v>45184</v>
      </c>
      <c r="B18" s="265">
        <f>J18+N18+-I18</f>
        <v>194.94000000000005</v>
      </c>
      <c r="C18" s="165"/>
      <c r="D18" s="238">
        <f>(C19-C16-D16)/2</f>
        <v>108.5</v>
      </c>
      <c r="E18" s="165"/>
      <c r="F18" s="238">
        <f>(E19-E16-F16)/2</f>
        <v>202</v>
      </c>
      <c r="G18" s="165"/>
      <c r="H18" s="238">
        <f>(G19-G16-H16)/2</f>
        <v>468</v>
      </c>
      <c r="I18" s="166">
        <f t="shared" si="0"/>
        <v>778.5</v>
      </c>
      <c r="J18" s="263">
        <v>781</v>
      </c>
      <c r="K18" s="207"/>
      <c r="L18" s="243"/>
      <c r="M18" s="239">
        <v>195</v>
      </c>
      <c r="N18" s="268">
        <v>192.44</v>
      </c>
    </row>
    <row r="19" spans="1:14" x14ac:dyDescent="0.25">
      <c r="A19" s="40">
        <v>45185</v>
      </c>
      <c r="B19" s="261">
        <f>J19+N19-I19</f>
        <v>280.81999999999994</v>
      </c>
      <c r="C19" s="90">
        <v>88291</v>
      </c>
      <c r="D19" s="91">
        <f t="shared" ref="D19:D29" si="10">C20-C19</f>
        <v>95</v>
      </c>
      <c r="E19" s="90">
        <v>73709</v>
      </c>
      <c r="F19" s="91">
        <f t="shared" ref="F19:F22" si="11">E20-E19</f>
        <v>179</v>
      </c>
      <c r="G19" s="90">
        <v>841285</v>
      </c>
      <c r="H19" s="91">
        <f t="shared" ref="H19:H22" si="12">G20-G19</f>
        <v>383</v>
      </c>
      <c r="I19" s="105">
        <f t="shared" si="0"/>
        <v>657</v>
      </c>
      <c r="J19" s="38">
        <v>714</v>
      </c>
      <c r="K19" s="244"/>
      <c r="L19" s="42">
        <v>72623</v>
      </c>
      <c r="M19" s="101">
        <f t="shared" ref="M19:M22" si="13">L20-L19</f>
        <v>223</v>
      </c>
      <c r="N19" s="267">
        <v>223.82</v>
      </c>
    </row>
    <row r="20" spans="1:14" x14ac:dyDescent="0.25">
      <c r="A20" s="40">
        <v>45186</v>
      </c>
      <c r="B20" s="261">
        <f t="shared" ref="B20:B23" si="14">J20+N20-I20</f>
        <v>179.66999999999996</v>
      </c>
      <c r="C20" s="90">
        <v>88386</v>
      </c>
      <c r="D20" s="91">
        <f t="shared" si="10"/>
        <v>101</v>
      </c>
      <c r="E20" s="90">
        <v>73888</v>
      </c>
      <c r="F20" s="91">
        <f t="shared" si="11"/>
        <v>197</v>
      </c>
      <c r="G20" s="90">
        <v>841668</v>
      </c>
      <c r="H20" s="91">
        <f t="shared" si="12"/>
        <v>390</v>
      </c>
      <c r="I20" s="105">
        <f t="shared" si="0"/>
        <v>688</v>
      </c>
      <c r="J20" s="38">
        <v>670</v>
      </c>
      <c r="K20" s="244"/>
      <c r="L20" s="42">
        <v>72846</v>
      </c>
      <c r="M20" s="101">
        <f t="shared" si="13"/>
        <v>199</v>
      </c>
      <c r="N20" s="267">
        <v>197.67</v>
      </c>
    </row>
    <row r="21" spans="1:14" x14ac:dyDescent="0.25">
      <c r="A21" s="40">
        <v>45187</v>
      </c>
      <c r="B21" s="261">
        <f t="shared" si="14"/>
        <v>172.03999999999996</v>
      </c>
      <c r="C21" s="90">
        <v>88487</v>
      </c>
      <c r="D21" s="91">
        <f t="shared" si="10"/>
        <v>99</v>
      </c>
      <c r="E21" s="90">
        <v>74085</v>
      </c>
      <c r="F21" s="91">
        <f t="shared" si="11"/>
        <v>205</v>
      </c>
      <c r="G21" s="90">
        <v>842058</v>
      </c>
      <c r="H21" s="91">
        <f t="shared" si="12"/>
        <v>385</v>
      </c>
      <c r="I21" s="105">
        <f t="shared" si="0"/>
        <v>689</v>
      </c>
      <c r="J21" s="38">
        <v>651</v>
      </c>
      <c r="K21" s="244"/>
      <c r="L21" s="42">
        <v>73045</v>
      </c>
      <c r="M21" s="101">
        <f t="shared" si="13"/>
        <v>211</v>
      </c>
      <c r="N21" s="267">
        <v>210.04</v>
      </c>
    </row>
    <row r="22" spans="1:14" x14ac:dyDescent="0.25">
      <c r="A22" s="40">
        <v>45188</v>
      </c>
      <c r="B22" s="261">
        <f t="shared" si="14"/>
        <v>144.28999999999996</v>
      </c>
      <c r="C22" s="90">
        <v>88586</v>
      </c>
      <c r="D22" s="91">
        <f t="shared" si="10"/>
        <v>116</v>
      </c>
      <c r="E22" s="90">
        <v>74290</v>
      </c>
      <c r="F22" s="91">
        <f t="shared" si="11"/>
        <v>210</v>
      </c>
      <c r="G22" s="90">
        <v>842443</v>
      </c>
      <c r="H22" s="91">
        <f t="shared" si="12"/>
        <v>388</v>
      </c>
      <c r="I22" s="105">
        <f t="shared" si="0"/>
        <v>714</v>
      </c>
      <c r="J22" s="38">
        <v>805</v>
      </c>
      <c r="K22" s="244"/>
      <c r="L22" s="42">
        <v>73256</v>
      </c>
      <c r="M22" s="101">
        <f t="shared" si="13"/>
        <v>53</v>
      </c>
      <c r="N22" s="267">
        <v>53.29</v>
      </c>
    </row>
    <row r="23" spans="1:14" x14ac:dyDescent="0.25">
      <c r="A23" s="40">
        <v>45189</v>
      </c>
      <c r="B23" s="261">
        <f t="shared" si="14"/>
        <v>198.40999999999997</v>
      </c>
      <c r="C23" s="90">
        <v>88702</v>
      </c>
      <c r="D23" s="91">
        <f>D22</f>
        <v>116</v>
      </c>
      <c r="E23" s="90">
        <v>74500</v>
      </c>
      <c r="F23" s="91">
        <f>F22</f>
        <v>210</v>
      </c>
      <c r="G23" s="90">
        <v>842831</v>
      </c>
      <c r="H23" s="91">
        <f>H22</f>
        <v>388</v>
      </c>
      <c r="I23" s="105">
        <f t="shared" si="0"/>
        <v>714</v>
      </c>
      <c r="J23" s="38">
        <v>848</v>
      </c>
      <c r="K23" s="207"/>
      <c r="L23" s="42">
        <v>73309</v>
      </c>
      <c r="M23" s="101">
        <v>64</v>
      </c>
      <c r="N23" s="267">
        <v>64.41</v>
      </c>
    </row>
    <row r="24" spans="1:14" x14ac:dyDescent="0.25">
      <c r="A24" s="242">
        <v>45190</v>
      </c>
      <c r="B24" s="265">
        <f>J24+N24+-I24</f>
        <v>174.35000000000002</v>
      </c>
      <c r="C24" s="165"/>
      <c r="D24" s="238">
        <f>(C26-C23-D23)/2</f>
        <v>115.5</v>
      </c>
      <c r="E24" s="165"/>
      <c r="F24" s="238">
        <f>(E26-E23-F23)/2</f>
        <v>196</v>
      </c>
      <c r="G24" s="165"/>
      <c r="H24" s="238">
        <f>(G26-G23-H23)/2</f>
        <v>375.5</v>
      </c>
      <c r="I24" s="166">
        <f t="shared" si="0"/>
        <v>687</v>
      </c>
      <c r="J24" s="263">
        <v>705</v>
      </c>
      <c r="K24" s="207"/>
      <c r="L24" s="243"/>
      <c r="M24" s="239">
        <v>156</v>
      </c>
      <c r="N24" s="268">
        <v>156.35</v>
      </c>
    </row>
    <row r="25" spans="1:14" x14ac:dyDescent="0.25">
      <c r="A25" s="242">
        <v>45191</v>
      </c>
      <c r="B25" s="265">
        <f>J25+N25+-I25</f>
        <v>169.13</v>
      </c>
      <c r="C25" s="165"/>
      <c r="D25" s="238">
        <f>(C26-C23-D23)/2</f>
        <v>115.5</v>
      </c>
      <c r="E25" s="165"/>
      <c r="F25" s="238">
        <f>(E26-E23-F23)/2</f>
        <v>196</v>
      </c>
      <c r="G25" s="165"/>
      <c r="H25" s="238">
        <f>(G26-G23-H23)/2</f>
        <v>375.5</v>
      </c>
      <c r="I25" s="166">
        <f t="shared" si="0"/>
        <v>687</v>
      </c>
      <c r="J25" s="263">
        <v>772</v>
      </c>
      <c r="K25" s="207"/>
      <c r="L25" s="243"/>
      <c r="M25" s="239">
        <v>146</v>
      </c>
      <c r="N25" s="268">
        <v>84.13</v>
      </c>
    </row>
    <row r="26" spans="1:14" x14ac:dyDescent="0.25">
      <c r="A26" s="40">
        <v>45192</v>
      </c>
      <c r="B26" s="261">
        <f>J26+N26-I26</f>
        <v>187.85000000000002</v>
      </c>
      <c r="C26" s="90">
        <v>89049</v>
      </c>
      <c r="D26" s="91">
        <f t="shared" si="10"/>
        <v>113</v>
      </c>
      <c r="E26" s="90">
        <v>75102</v>
      </c>
      <c r="F26" s="91">
        <f t="shared" ref="F26:F29" si="15">E27-E26</f>
        <v>201</v>
      </c>
      <c r="G26" s="90">
        <v>843970</v>
      </c>
      <c r="H26" s="91">
        <f t="shared" ref="H26:H29" si="16">G27-G26</f>
        <v>354</v>
      </c>
      <c r="I26" s="105">
        <f t="shared" si="0"/>
        <v>668</v>
      </c>
      <c r="J26" s="38">
        <v>680</v>
      </c>
      <c r="K26" s="207"/>
      <c r="L26" s="42">
        <v>73674</v>
      </c>
      <c r="M26" s="101">
        <f t="shared" ref="M26:M29" si="17">L27-L26</f>
        <v>116</v>
      </c>
      <c r="N26" s="267">
        <v>175.85</v>
      </c>
    </row>
    <row r="27" spans="1:14" x14ac:dyDescent="0.25">
      <c r="A27" s="40">
        <v>45193</v>
      </c>
      <c r="B27" s="261">
        <f t="shared" ref="B27:B30" si="18">J27+N27-I27</f>
        <v>170.89999999999998</v>
      </c>
      <c r="C27" s="90">
        <v>89162</v>
      </c>
      <c r="D27" s="91">
        <f t="shared" si="10"/>
        <v>124</v>
      </c>
      <c r="E27" s="90">
        <v>75303</v>
      </c>
      <c r="F27" s="91">
        <f t="shared" si="15"/>
        <v>187</v>
      </c>
      <c r="G27" s="90">
        <v>844324</v>
      </c>
      <c r="H27" s="91">
        <f t="shared" si="16"/>
        <v>357</v>
      </c>
      <c r="I27" s="105">
        <f t="shared" si="0"/>
        <v>668</v>
      </c>
      <c r="J27" s="101">
        <v>746</v>
      </c>
      <c r="K27" s="207"/>
      <c r="L27" s="42">
        <v>73790</v>
      </c>
      <c r="M27" s="101">
        <f t="shared" si="17"/>
        <v>93</v>
      </c>
      <c r="N27" s="267">
        <v>92.9</v>
      </c>
    </row>
    <row r="28" spans="1:14" x14ac:dyDescent="0.25">
      <c r="A28" s="40">
        <v>45194</v>
      </c>
      <c r="B28" s="261">
        <f t="shared" si="18"/>
        <v>176.27999999999997</v>
      </c>
      <c r="C28" s="90">
        <v>89286</v>
      </c>
      <c r="D28" s="91">
        <f t="shared" si="10"/>
        <v>119</v>
      </c>
      <c r="E28" s="90">
        <v>75490</v>
      </c>
      <c r="F28" s="91">
        <f t="shared" si="15"/>
        <v>185</v>
      </c>
      <c r="G28" s="90">
        <v>844681</v>
      </c>
      <c r="H28" s="91">
        <f t="shared" si="16"/>
        <v>350</v>
      </c>
      <c r="I28" s="105">
        <f t="shared" si="0"/>
        <v>654</v>
      </c>
      <c r="J28" s="101">
        <v>716</v>
      </c>
      <c r="K28" s="207"/>
      <c r="L28" s="42">
        <v>73883</v>
      </c>
      <c r="M28" s="101">
        <f t="shared" si="17"/>
        <v>115</v>
      </c>
      <c r="N28" s="267">
        <v>114.28</v>
      </c>
    </row>
    <row r="29" spans="1:14" x14ac:dyDescent="0.25">
      <c r="A29" s="40">
        <v>45195</v>
      </c>
      <c r="B29" s="261">
        <f t="shared" si="18"/>
        <v>173.77999999999997</v>
      </c>
      <c r="C29" s="90">
        <v>89405</v>
      </c>
      <c r="D29" s="91">
        <f t="shared" si="10"/>
        <v>113</v>
      </c>
      <c r="E29" s="90">
        <v>75675</v>
      </c>
      <c r="F29" s="91">
        <f t="shared" si="15"/>
        <v>192</v>
      </c>
      <c r="G29" s="90">
        <v>845031</v>
      </c>
      <c r="H29" s="91">
        <f t="shared" si="16"/>
        <v>368</v>
      </c>
      <c r="I29" s="105">
        <f t="shared" si="0"/>
        <v>673</v>
      </c>
      <c r="J29" s="101">
        <v>717</v>
      </c>
      <c r="K29" s="207"/>
      <c r="L29" s="42">
        <v>73998</v>
      </c>
      <c r="M29" s="101">
        <f t="shared" si="17"/>
        <v>130</v>
      </c>
      <c r="N29" s="267">
        <v>129.78</v>
      </c>
    </row>
    <row r="30" spans="1:14" x14ac:dyDescent="0.25">
      <c r="A30" s="40">
        <v>45196</v>
      </c>
      <c r="B30" s="261">
        <f t="shared" si="18"/>
        <v>155.14999999999998</v>
      </c>
      <c r="C30" s="90">
        <v>89518</v>
      </c>
      <c r="D30" s="91">
        <f>D29</f>
        <v>113</v>
      </c>
      <c r="E30" s="90">
        <v>75867</v>
      </c>
      <c r="F30" s="91">
        <f>F29</f>
        <v>192</v>
      </c>
      <c r="G30" s="90">
        <v>845399</v>
      </c>
      <c r="H30" s="91">
        <f>H29</f>
        <v>368</v>
      </c>
      <c r="I30" s="105">
        <f t="shared" si="0"/>
        <v>673</v>
      </c>
      <c r="J30" s="103">
        <v>803</v>
      </c>
      <c r="K30" s="207"/>
      <c r="L30" s="42">
        <v>74128</v>
      </c>
      <c r="M30" s="101">
        <v>30</v>
      </c>
      <c r="N30" s="267">
        <v>25.15</v>
      </c>
    </row>
    <row r="31" spans="1:14" x14ac:dyDescent="0.25">
      <c r="A31" s="242">
        <v>45197</v>
      </c>
      <c r="B31" s="265">
        <f>J31+N31+-I31</f>
        <v>177.21000000000004</v>
      </c>
      <c r="C31" s="165"/>
      <c r="D31" s="238">
        <f>(C33-C30-D30)/2</f>
        <v>97</v>
      </c>
      <c r="E31" s="165"/>
      <c r="F31" s="238">
        <f>(E33-E30-F30)/2</f>
        <v>181.5</v>
      </c>
      <c r="G31" s="165"/>
      <c r="H31" s="238">
        <f>(G33-G30-H30)/2</f>
        <v>354.5</v>
      </c>
      <c r="I31" s="166">
        <f t="shared" si="0"/>
        <v>633</v>
      </c>
      <c r="J31" s="239">
        <v>692</v>
      </c>
      <c r="K31" s="207"/>
      <c r="L31" s="243"/>
      <c r="M31" s="238">
        <v>118</v>
      </c>
      <c r="N31" s="268">
        <v>118.21</v>
      </c>
    </row>
    <row r="32" spans="1:14" x14ac:dyDescent="0.25">
      <c r="A32" s="242">
        <v>45198</v>
      </c>
      <c r="B32" s="265">
        <f>J32+N32+-I32</f>
        <v>181.51999999999998</v>
      </c>
      <c r="C32" s="165"/>
      <c r="D32" s="238">
        <f>(C33-C30-D30)/2</f>
        <v>97</v>
      </c>
      <c r="E32" s="165"/>
      <c r="F32" s="238">
        <f>(E33-E30-F30)/2</f>
        <v>181.5</v>
      </c>
      <c r="G32" s="165"/>
      <c r="H32" s="238">
        <f>(G33-G30-H30)/2</f>
        <v>354.5</v>
      </c>
      <c r="I32" s="166">
        <f t="shared" si="0"/>
        <v>633</v>
      </c>
      <c r="J32" s="239">
        <v>752</v>
      </c>
      <c r="K32" s="207"/>
      <c r="L32" s="243"/>
      <c r="M32" s="238">
        <v>58</v>
      </c>
      <c r="N32" s="268">
        <v>62.52</v>
      </c>
    </row>
    <row r="33" spans="1:14" x14ac:dyDescent="0.25">
      <c r="A33" s="40">
        <v>45199</v>
      </c>
      <c r="B33" s="261">
        <f>J33+N33-I33</f>
        <v>162.75</v>
      </c>
      <c r="C33" s="90">
        <v>89825</v>
      </c>
      <c r="D33" s="91">
        <f t="shared" ref="D33:D34" si="19">C34-C33</f>
        <v>122</v>
      </c>
      <c r="E33" s="90">
        <v>76422</v>
      </c>
      <c r="F33" s="91">
        <f t="shared" ref="F33:F34" si="20">E34-E33</f>
        <v>185</v>
      </c>
      <c r="G33" s="90">
        <v>846476</v>
      </c>
      <c r="H33" s="91">
        <f t="shared" ref="H33:H34" si="21">G34-G33</f>
        <v>356</v>
      </c>
      <c r="I33" s="105">
        <f t="shared" si="0"/>
        <v>663</v>
      </c>
      <c r="J33" s="101">
        <v>705</v>
      </c>
      <c r="K33" s="233"/>
      <c r="L33" s="42">
        <v>74334</v>
      </c>
      <c r="M33" s="101">
        <f t="shared" ref="M33:M34" si="22">L34-L33</f>
        <v>120</v>
      </c>
      <c r="N33" s="267">
        <v>120.75</v>
      </c>
    </row>
    <row r="34" spans="1:14" x14ac:dyDescent="0.25">
      <c r="A34" s="40" t="s">
        <v>134</v>
      </c>
      <c r="B34" s="261">
        <f t="shared" ref="B34" si="23">J34+N34-I34</f>
        <v>187.10000000000002</v>
      </c>
      <c r="C34" s="90">
        <v>89947</v>
      </c>
      <c r="D34" s="91">
        <f t="shared" si="19"/>
        <v>105</v>
      </c>
      <c r="E34" s="90">
        <v>76607</v>
      </c>
      <c r="F34" s="91">
        <f t="shared" si="20"/>
        <v>185</v>
      </c>
      <c r="G34" s="90">
        <v>846832</v>
      </c>
      <c r="H34" s="91">
        <f t="shared" si="21"/>
        <v>367</v>
      </c>
      <c r="I34" s="105">
        <f t="shared" si="0"/>
        <v>657</v>
      </c>
      <c r="J34" s="101">
        <v>807</v>
      </c>
      <c r="K34" s="233"/>
      <c r="L34" s="42">
        <v>74454</v>
      </c>
      <c r="M34" s="101">
        <f t="shared" si="22"/>
        <v>38</v>
      </c>
      <c r="N34" s="267">
        <v>37.1</v>
      </c>
    </row>
    <row r="35" spans="1:14" ht="15.75" thickBot="1" x14ac:dyDescent="0.3">
      <c r="A35" s="40">
        <v>45200</v>
      </c>
      <c r="B35" s="279"/>
      <c r="C35" s="90">
        <v>90052</v>
      </c>
      <c r="D35" s="95"/>
      <c r="E35" s="90">
        <v>76792</v>
      </c>
      <c r="F35" s="95"/>
      <c r="G35" s="90">
        <v>847199</v>
      </c>
      <c r="H35" s="95"/>
      <c r="I35" s="90"/>
      <c r="J35" s="104"/>
      <c r="L35" s="234">
        <v>74492</v>
      </c>
      <c r="M35" s="235"/>
      <c r="N35" s="269"/>
    </row>
    <row r="36" spans="1:14" ht="15.75" thickBot="1" x14ac:dyDescent="0.3">
      <c r="A36" s="23" t="s">
        <v>18</v>
      </c>
      <c r="B36" s="280">
        <f>SUM(B4:B35)</f>
        <v>5671.9699999999993</v>
      </c>
      <c r="C36" s="97"/>
      <c r="D36" s="98">
        <f>SUM(D4:D35)</f>
        <v>3529</v>
      </c>
      <c r="E36" s="97"/>
      <c r="F36" s="98">
        <f>SUM(F4:F35)</f>
        <v>6063</v>
      </c>
      <c r="G36" s="95"/>
      <c r="H36" s="98">
        <f>SUM(H4:H35)</f>
        <v>12467</v>
      </c>
      <c r="I36" s="91">
        <f>SUM(I19:I34)</f>
        <v>10758</v>
      </c>
      <c r="J36" s="98">
        <f>SUM(J4:J35)</f>
        <v>22982</v>
      </c>
      <c r="L36" s="236"/>
      <c r="M36" s="117">
        <f>SUM(M3:M33)</f>
        <v>4725</v>
      </c>
      <c r="N36" s="23">
        <f>SUM(N4:N35)</f>
        <v>4748.9699999999993</v>
      </c>
    </row>
  </sheetData>
  <mergeCells count="7">
    <mergeCell ref="A1:R1"/>
    <mergeCell ref="A2:A3"/>
    <mergeCell ref="C2:D2"/>
    <mergeCell ref="E2:F2"/>
    <mergeCell ref="G2:H2"/>
    <mergeCell ref="I2:J2"/>
    <mergeCell ref="L2:M2"/>
  </mergeCells>
  <pageMargins left="0.7" right="0.7" top="0.78740157499999996" bottom="0.78740157499999996" header="0.3" footer="0.3"/>
  <pageSetup paperSize="9" orientation="portrait" r:id="rId1"/>
  <ignoredErrors>
    <ignoredError sqref="D11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opLeftCell="A2" workbookViewId="0">
      <selection activeCell="M34" sqref="M34"/>
    </sheetView>
  </sheetViews>
  <sheetFormatPr defaultRowHeight="15" x14ac:dyDescent="0.25"/>
  <cols>
    <col min="1" max="1" width="10.140625" bestFit="1" customWidth="1"/>
    <col min="2" max="2" width="10.140625" customWidth="1"/>
    <col min="3" max="3" width="11" bestFit="1" customWidth="1"/>
    <col min="4" max="4" width="11.85546875" bestFit="1" customWidth="1"/>
    <col min="6" max="6" width="10.7109375" bestFit="1" customWidth="1"/>
    <col min="7" max="7" width="12" bestFit="1" customWidth="1"/>
    <col min="14" max="14" width="12.140625" customWidth="1"/>
  </cols>
  <sheetData>
    <row r="1" spans="1:18" ht="15.75" thickBot="1" x14ac:dyDescent="0.3">
      <c r="A1" s="286" t="s">
        <v>142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</row>
    <row r="2" spans="1:18" ht="15.75" thickBot="1" x14ac:dyDescent="0.3">
      <c r="A2" s="288" t="s">
        <v>99</v>
      </c>
      <c r="B2" s="247" t="s">
        <v>136</v>
      </c>
      <c r="C2" s="290" t="s">
        <v>101</v>
      </c>
      <c r="D2" s="291"/>
      <c r="E2" s="290" t="s">
        <v>102</v>
      </c>
      <c r="F2" s="291"/>
      <c r="G2" s="292" t="s">
        <v>104</v>
      </c>
      <c r="H2" s="293"/>
      <c r="I2" s="292" t="s">
        <v>103</v>
      </c>
      <c r="J2" s="293"/>
      <c r="L2" s="295" t="s">
        <v>124</v>
      </c>
      <c r="M2" s="296"/>
      <c r="N2" s="23"/>
    </row>
    <row r="3" spans="1:18" ht="15.75" thickBot="1" x14ac:dyDescent="0.3">
      <c r="A3" s="294"/>
      <c r="B3" s="249"/>
      <c r="C3" s="193" t="s">
        <v>100</v>
      </c>
      <c r="D3" s="87" t="s">
        <v>6</v>
      </c>
      <c r="E3" s="87" t="s">
        <v>100</v>
      </c>
      <c r="F3" s="87" t="s">
        <v>6</v>
      </c>
      <c r="G3" s="89" t="s">
        <v>100</v>
      </c>
      <c r="H3" s="99" t="s">
        <v>6</v>
      </c>
      <c r="I3" s="89" t="s">
        <v>144</v>
      </c>
      <c r="J3" s="99" t="s">
        <v>6</v>
      </c>
      <c r="L3" s="193" t="s">
        <v>135</v>
      </c>
      <c r="M3" s="99" t="s">
        <v>126</v>
      </c>
      <c r="N3" s="262" t="s">
        <v>141</v>
      </c>
    </row>
    <row r="4" spans="1:18" ht="15.75" thickTop="1" x14ac:dyDescent="0.25">
      <c r="A4" s="270">
        <v>45200</v>
      </c>
      <c r="B4" s="261">
        <f>J4+N4-I4</f>
        <v>432.16000000000008</v>
      </c>
      <c r="C4" s="90">
        <f>' ST.X_23'!C35</f>
        <v>90052</v>
      </c>
      <c r="D4" s="91">
        <f t="shared" ref="D4:D5" si="0">C5-C4</f>
        <v>120</v>
      </c>
      <c r="E4" s="90">
        <f>' ST.X_23'!E35</f>
        <v>76792</v>
      </c>
      <c r="F4" s="91">
        <f t="shared" ref="F4:F5" si="1">E5-E4</f>
        <v>193</v>
      </c>
      <c r="G4" s="90">
        <f>' ST.X_23'!G35</f>
        <v>847199</v>
      </c>
      <c r="H4" s="91">
        <f t="shared" ref="H4:H5" si="2">G5-G4</f>
        <v>370</v>
      </c>
      <c r="I4" s="105">
        <f>D4+F4+H4+M4</f>
        <v>832</v>
      </c>
      <c r="J4" s="103">
        <v>1115</v>
      </c>
      <c r="K4" s="233"/>
      <c r="L4" s="90">
        <f>' ST.X_23'!L35</f>
        <v>74492</v>
      </c>
      <c r="M4" s="91">
        <f t="shared" ref="M4:M5" si="3">L5-L4</f>
        <v>149</v>
      </c>
      <c r="N4" s="274">
        <v>149.16</v>
      </c>
    </row>
    <row r="5" spans="1:18" x14ac:dyDescent="0.25">
      <c r="A5" s="40">
        <v>45232</v>
      </c>
      <c r="B5" s="261">
        <f>J5+N5+-I5</f>
        <v>471.23</v>
      </c>
      <c r="C5" s="90">
        <v>90172</v>
      </c>
      <c r="D5" s="91">
        <f t="shared" si="0"/>
        <v>119</v>
      </c>
      <c r="E5" s="90">
        <v>76985</v>
      </c>
      <c r="F5" s="91">
        <f t="shared" si="1"/>
        <v>178</v>
      </c>
      <c r="G5" s="90">
        <v>847569</v>
      </c>
      <c r="H5" s="91">
        <f t="shared" si="2"/>
        <v>357</v>
      </c>
      <c r="I5" s="105">
        <f>D5+F5+H5+M5</f>
        <v>714</v>
      </c>
      <c r="J5" s="103">
        <v>1125</v>
      </c>
      <c r="K5" s="233"/>
      <c r="L5" s="90">
        <v>74641</v>
      </c>
      <c r="M5" s="91">
        <f t="shared" si="3"/>
        <v>60</v>
      </c>
      <c r="N5" s="274">
        <v>60.23</v>
      </c>
    </row>
    <row r="6" spans="1:18" x14ac:dyDescent="0.25">
      <c r="A6" s="40">
        <v>45233</v>
      </c>
      <c r="B6" s="261">
        <f>J6+N6+-I6</f>
        <v>479.58999999999992</v>
      </c>
      <c r="C6" s="90">
        <v>90291</v>
      </c>
      <c r="D6" s="91">
        <f>D5</f>
        <v>119</v>
      </c>
      <c r="E6" s="90">
        <v>77163</v>
      </c>
      <c r="F6" s="91">
        <f>F5</f>
        <v>178</v>
      </c>
      <c r="G6" s="90">
        <v>847926</v>
      </c>
      <c r="H6" s="91">
        <f>H5</f>
        <v>357</v>
      </c>
      <c r="I6" s="105">
        <f t="shared" ref="I6:I33" si="4">D6+F6+H6+M6</f>
        <v>664</v>
      </c>
      <c r="J6" s="103">
        <v>1131</v>
      </c>
      <c r="K6" s="233"/>
      <c r="L6" s="90">
        <v>74701</v>
      </c>
      <c r="M6" s="91">
        <v>10</v>
      </c>
      <c r="N6" s="274">
        <v>12.59</v>
      </c>
    </row>
    <row r="7" spans="1:18" x14ac:dyDescent="0.25">
      <c r="A7" s="242">
        <v>45234</v>
      </c>
      <c r="B7" s="265">
        <f t="shared" ref="B7:B8" si="5">J7+N7-I7</f>
        <v>516.80999999999995</v>
      </c>
      <c r="C7" s="165"/>
      <c r="D7" s="238">
        <f>(C9-C6-D6)/2</f>
        <v>92</v>
      </c>
      <c r="E7" s="165"/>
      <c r="F7" s="238">
        <f>(E9-E6-F6)/2</f>
        <v>186</v>
      </c>
      <c r="G7" s="165"/>
      <c r="H7" s="238">
        <f>(G9-G6-H6)/2</f>
        <v>371.5</v>
      </c>
      <c r="I7" s="166">
        <f t="shared" si="4"/>
        <v>788.5</v>
      </c>
      <c r="J7" s="263">
        <v>1169</v>
      </c>
      <c r="K7" s="233"/>
      <c r="L7" s="165"/>
      <c r="M7" s="238">
        <v>139</v>
      </c>
      <c r="N7" s="268">
        <v>136.31</v>
      </c>
    </row>
    <row r="8" spans="1:18" x14ac:dyDescent="0.25">
      <c r="A8" s="242">
        <v>45235</v>
      </c>
      <c r="B8" s="265">
        <f t="shared" si="5"/>
        <v>495.65000000000009</v>
      </c>
      <c r="C8" s="165"/>
      <c r="D8" s="238">
        <f>(C9-C6-D6)/2</f>
        <v>92</v>
      </c>
      <c r="E8" s="165"/>
      <c r="F8" s="238">
        <f>(E9-E6-F6)/2</f>
        <v>186</v>
      </c>
      <c r="G8" s="165"/>
      <c r="H8" s="238">
        <f>(G9-G6-H6)/2</f>
        <v>371.5</v>
      </c>
      <c r="I8" s="166">
        <f t="shared" si="4"/>
        <v>718.5</v>
      </c>
      <c r="J8" s="263">
        <v>1146</v>
      </c>
      <c r="K8" s="233"/>
      <c r="L8" s="165"/>
      <c r="M8" s="238">
        <v>69</v>
      </c>
      <c r="N8" s="268">
        <v>68.150000000000006</v>
      </c>
    </row>
    <row r="9" spans="1:18" x14ac:dyDescent="0.25">
      <c r="A9" s="40">
        <v>45236</v>
      </c>
      <c r="B9" s="261">
        <f>J9+N9+-I9</f>
        <v>248.40000000000009</v>
      </c>
      <c r="C9" s="90">
        <v>90594</v>
      </c>
      <c r="D9" s="91">
        <f t="shared" ref="D9:D12" si="6">C10-C9</f>
        <v>99</v>
      </c>
      <c r="E9" s="90">
        <v>77713</v>
      </c>
      <c r="F9" s="91">
        <f t="shared" ref="F9:F12" si="7">E10-E9</f>
        <v>185</v>
      </c>
      <c r="G9" s="90">
        <v>849026</v>
      </c>
      <c r="H9" s="91">
        <f t="shared" ref="H9:H12" si="8">G10-G9</f>
        <v>607</v>
      </c>
      <c r="I9" s="105">
        <f t="shared" si="4"/>
        <v>1009</v>
      </c>
      <c r="J9" s="103">
        <v>1140</v>
      </c>
      <c r="K9" s="233"/>
      <c r="L9" s="90">
        <v>74918</v>
      </c>
      <c r="M9" s="91">
        <f t="shared" ref="M9:M12" si="9">L10-L9</f>
        <v>118</v>
      </c>
      <c r="N9" s="274">
        <v>117.4</v>
      </c>
    </row>
    <row r="10" spans="1:18" x14ac:dyDescent="0.25">
      <c r="A10" s="40">
        <v>45237</v>
      </c>
      <c r="B10" s="261">
        <f>J10+N10+-I10</f>
        <v>67.400000000000091</v>
      </c>
      <c r="C10" s="90">
        <v>90693</v>
      </c>
      <c r="D10" s="91">
        <f t="shared" si="6"/>
        <v>118</v>
      </c>
      <c r="E10" s="90">
        <v>77898</v>
      </c>
      <c r="F10" s="91">
        <f t="shared" si="7"/>
        <v>190</v>
      </c>
      <c r="G10" s="90">
        <v>849633</v>
      </c>
      <c r="H10" s="91">
        <f t="shared" si="8"/>
        <v>720</v>
      </c>
      <c r="I10" s="105">
        <f t="shared" si="4"/>
        <v>1159</v>
      </c>
      <c r="J10" s="103">
        <v>1098</v>
      </c>
      <c r="K10" s="233"/>
      <c r="L10" s="90">
        <v>75036</v>
      </c>
      <c r="M10" s="91">
        <f t="shared" si="9"/>
        <v>131</v>
      </c>
      <c r="N10" s="274">
        <v>128.4</v>
      </c>
    </row>
    <row r="11" spans="1:18" x14ac:dyDescent="0.25">
      <c r="A11" s="40">
        <v>45238</v>
      </c>
      <c r="B11" s="261">
        <f>J11+N11-I11</f>
        <v>161.48000000000002</v>
      </c>
      <c r="C11" s="90">
        <v>90811</v>
      </c>
      <c r="D11" s="91">
        <f t="shared" si="6"/>
        <v>106</v>
      </c>
      <c r="E11" s="90">
        <v>78088</v>
      </c>
      <c r="F11" s="91">
        <f t="shared" si="7"/>
        <v>176</v>
      </c>
      <c r="G11" s="90">
        <v>850353</v>
      </c>
      <c r="H11" s="91">
        <f t="shared" si="8"/>
        <v>730</v>
      </c>
      <c r="I11" s="105">
        <f t="shared" si="4"/>
        <v>1088</v>
      </c>
      <c r="J11" s="103">
        <v>1173</v>
      </c>
      <c r="K11" s="233"/>
      <c r="L11" s="90">
        <v>75167</v>
      </c>
      <c r="M11" s="91">
        <f t="shared" si="9"/>
        <v>76</v>
      </c>
      <c r="N11" s="274">
        <v>76.48</v>
      </c>
    </row>
    <row r="12" spans="1:18" x14ac:dyDescent="0.25">
      <c r="A12" s="40">
        <v>45239</v>
      </c>
      <c r="B12" s="261">
        <f t="shared" ref="B12:B15" si="10">J12+N12-I12</f>
        <v>241.01999999999998</v>
      </c>
      <c r="C12" s="90">
        <v>90917</v>
      </c>
      <c r="D12" s="91">
        <f t="shared" si="6"/>
        <v>108</v>
      </c>
      <c r="E12" s="90">
        <v>78264</v>
      </c>
      <c r="F12" s="91">
        <f t="shared" si="7"/>
        <v>184</v>
      </c>
      <c r="G12" s="90">
        <v>851083</v>
      </c>
      <c r="H12" s="91">
        <f t="shared" si="8"/>
        <v>715</v>
      </c>
      <c r="I12" s="105">
        <f t="shared" si="4"/>
        <v>1097</v>
      </c>
      <c r="J12" s="103">
        <v>1246</v>
      </c>
      <c r="K12" s="233"/>
      <c r="L12" s="90">
        <v>75243</v>
      </c>
      <c r="M12" s="91">
        <f t="shared" si="9"/>
        <v>90</v>
      </c>
      <c r="N12" s="274">
        <v>92.02</v>
      </c>
    </row>
    <row r="13" spans="1:18" x14ac:dyDescent="0.25">
      <c r="A13" s="40">
        <v>45240</v>
      </c>
      <c r="B13" s="261">
        <f t="shared" si="10"/>
        <v>153.63000000000011</v>
      </c>
      <c r="C13" s="90">
        <v>91025</v>
      </c>
      <c r="D13" s="91">
        <f>D12</f>
        <v>108</v>
      </c>
      <c r="E13" s="90">
        <v>78448</v>
      </c>
      <c r="F13" s="91">
        <f>F12</f>
        <v>184</v>
      </c>
      <c r="G13" s="90">
        <v>851798</v>
      </c>
      <c r="H13" s="91">
        <f>H12</f>
        <v>715</v>
      </c>
      <c r="I13" s="105">
        <f t="shared" si="4"/>
        <v>1097</v>
      </c>
      <c r="J13" s="103">
        <v>1224</v>
      </c>
      <c r="K13" s="233"/>
      <c r="L13" s="90">
        <v>75333</v>
      </c>
      <c r="M13" s="91">
        <f>M12</f>
        <v>90</v>
      </c>
      <c r="N13" s="274">
        <v>26.63</v>
      </c>
    </row>
    <row r="14" spans="1:18" x14ac:dyDescent="0.25">
      <c r="A14" s="242">
        <v>45241</v>
      </c>
      <c r="B14" s="265">
        <f t="shared" si="10"/>
        <v>165.59999999999991</v>
      </c>
      <c r="C14" s="165"/>
      <c r="D14" s="238">
        <f>(C16-C13-D13)/2</f>
        <v>103</v>
      </c>
      <c r="E14" s="165"/>
      <c r="F14" s="238">
        <f>(E16-E13-F13)/2</f>
        <v>183.5</v>
      </c>
      <c r="G14" s="165"/>
      <c r="H14" s="238">
        <f>(G16-G13-H13)/2</f>
        <v>738</v>
      </c>
      <c r="I14" s="166">
        <f t="shared" si="4"/>
        <v>1092</v>
      </c>
      <c r="J14" s="263">
        <v>1184</v>
      </c>
      <c r="K14" s="233"/>
      <c r="L14" s="165"/>
      <c r="M14" s="238">
        <f>(L16-L13-M13)/2</f>
        <v>67.5</v>
      </c>
      <c r="N14" s="268">
        <v>73.599999999999994</v>
      </c>
    </row>
    <row r="15" spans="1:18" x14ac:dyDescent="0.25">
      <c r="A15" s="242">
        <v>45242</v>
      </c>
      <c r="B15" s="265">
        <f t="shared" si="10"/>
        <v>170.65000000000009</v>
      </c>
      <c r="C15" s="165"/>
      <c r="D15" s="238">
        <f>(C16-C13-D13)/2</f>
        <v>103</v>
      </c>
      <c r="E15" s="165"/>
      <c r="F15" s="238">
        <f>(E16-E13-F13)/2</f>
        <v>183.5</v>
      </c>
      <c r="G15" s="165"/>
      <c r="H15" s="238">
        <f>(G16-G13-H13)/2</f>
        <v>738</v>
      </c>
      <c r="I15" s="166">
        <f t="shared" si="4"/>
        <v>1092</v>
      </c>
      <c r="J15" s="263">
        <v>1139</v>
      </c>
      <c r="K15" s="233"/>
      <c r="L15" s="165"/>
      <c r="M15" s="238">
        <f>(L16-L13-M13)/2</f>
        <v>67.5</v>
      </c>
      <c r="N15" s="268">
        <v>123.65</v>
      </c>
    </row>
    <row r="16" spans="1:18" x14ac:dyDescent="0.25">
      <c r="A16" s="40">
        <v>45243</v>
      </c>
      <c r="B16" s="261">
        <f>J16+N16+-I16</f>
        <v>164.99</v>
      </c>
      <c r="C16" s="90">
        <v>91339</v>
      </c>
      <c r="D16" s="91">
        <f t="shared" ref="D16:D18" si="11">C17-C16</f>
        <v>105</v>
      </c>
      <c r="E16" s="90">
        <v>78999</v>
      </c>
      <c r="F16" s="91">
        <f t="shared" ref="F16:F18" si="12">E17-E16</f>
        <v>205</v>
      </c>
      <c r="G16" s="90">
        <v>853989</v>
      </c>
      <c r="H16" s="91">
        <f t="shared" ref="H16:H18" si="13">G17-G16</f>
        <v>725</v>
      </c>
      <c r="I16" s="105">
        <f t="shared" si="4"/>
        <v>1086</v>
      </c>
      <c r="J16" s="103">
        <v>1199</v>
      </c>
      <c r="K16" s="233"/>
      <c r="L16" s="90">
        <v>75558</v>
      </c>
      <c r="M16" s="91">
        <f t="shared" ref="M16:M18" si="14">L17-L16</f>
        <v>51</v>
      </c>
      <c r="N16" s="274">
        <v>51.99</v>
      </c>
    </row>
    <row r="17" spans="1:14" x14ac:dyDescent="0.25">
      <c r="A17" s="40">
        <v>45244</v>
      </c>
      <c r="B17" s="261">
        <f>J17+N17+-I17</f>
        <v>71.309999999999945</v>
      </c>
      <c r="C17" s="90">
        <v>91444</v>
      </c>
      <c r="D17" s="91">
        <f t="shared" si="11"/>
        <v>141</v>
      </c>
      <c r="E17" s="90">
        <v>79204</v>
      </c>
      <c r="F17" s="91">
        <f t="shared" si="12"/>
        <v>204</v>
      </c>
      <c r="G17" s="90">
        <v>854714</v>
      </c>
      <c r="H17" s="91">
        <f t="shared" si="13"/>
        <v>715</v>
      </c>
      <c r="I17" s="105">
        <f t="shared" si="4"/>
        <v>1123</v>
      </c>
      <c r="J17" s="103">
        <v>1131</v>
      </c>
      <c r="K17" s="233"/>
      <c r="L17" s="90">
        <v>75609</v>
      </c>
      <c r="M17" s="91">
        <f t="shared" si="14"/>
        <v>63</v>
      </c>
      <c r="N17" s="274">
        <v>63.31</v>
      </c>
    </row>
    <row r="18" spans="1:14" x14ac:dyDescent="0.25">
      <c r="A18" s="40">
        <v>45245</v>
      </c>
      <c r="B18" s="261">
        <f>J18+N18-I18</f>
        <v>209.3900000000001</v>
      </c>
      <c r="C18" s="90">
        <v>91585</v>
      </c>
      <c r="D18" s="91">
        <f t="shared" si="11"/>
        <v>105</v>
      </c>
      <c r="E18" s="90">
        <v>79408</v>
      </c>
      <c r="F18" s="91">
        <f t="shared" si="12"/>
        <v>197</v>
      </c>
      <c r="G18" s="90">
        <v>855429</v>
      </c>
      <c r="H18" s="91">
        <f t="shared" si="13"/>
        <v>679</v>
      </c>
      <c r="I18" s="105">
        <f t="shared" si="4"/>
        <v>1026</v>
      </c>
      <c r="J18" s="103">
        <v>1190</v>
      </c>
      <c r="K18" s="233"/>
      <c r="L18" s="90">
        <v>75672</v>
      </c>
      <c r="M18" s="91">
        <f t="shared" si="14"/>
        <v>45</v>
      </c>
      <c r="N18" s="274">
        <v>45.39</v>
      </c>
    </row>
    <row r="19" spans="1:14" x14ac:dyDescent="0.25">
      <c r="A19" s="40">
        <v>45246</v>
      </c>
      <c r="B19" s="261">
        <f t="shared" ref="B19:B22" si="15">J19+N19-I19</f>
        <v>152.01999999999998</v>
      </c>
      <c r="C19" s="90">
        <v>91690</v>
      </c>
      <c r="D19" s="91">
        <f>D18</f>
        <v>105</v>
      </c>
      <c r="E19" s="90">
        <v>79605</v>
      </c>
      <c r="F19" s="91">
        <f>F18</f>
        <v>197</v>
      </c>
      <c r="G19" s="90">
        <v>856108</v>
      </c>
      <c r="H19" s="91">
        <f>H18</f>
        <v>679</v>
      </c>
      <c r="I19" s="105">
        <f t="shared" si="4"/>
        <v>1049</v>
      </c>
      <c r="J19" s="103">
        <v>1134</v>
      </c>
      <c r="K19" s="233"/>
      <c r="L19" s="90">
        <v>75717</v>
      </c>
      <c r="M19" s="91">
        <v>68</v>
      </c>
      <c r="N19" s="274">
        <v>67.02</v>
      </c>
    </row>
    <row r="20" spans="1:14" x14ac:dyDescent="0.25">
      <c r="A20" s="242">
        <v>45247</v>
      </c>
      <c r="B20" s="265">
        <f t="shared" si="15"/>
        <v>72.966666666666697</v>
      </c>
      <c r="C20" s="165"/>
      <c r="D20" s="238">
        <f>(C23-C19-D19)/3</f>
        <v>113.66666666666667</v>
      </c>
      <c r="E20" s="165"/>
      <c r="F20" s="238">
        <f>(E23-E19-F19)/3</f>
        <v>191.66666666666666</v>
      </c>
      <c r="G20" s="165"/>
      <c r="H20" s="238">
        <f>(G23-G19-H19)/3</f>
        <v>773</v>
      </c>
      <c r="I20" s="166">
        <f t="shared" si="4"/>
        <v>1130.3333333333333</v>
      </c>
      <c r="J20" s="263">
        <v>1151</v>
      </c>
      <c r="K20" s="233"/>
      <c r="L20" s="165"/>
      <c r="M20" s="238">
        <v>52</v>
      </c>
      <c r="N20" s="274">
        <v>52.3</v>
      </c>
    </row>
    <row r="21" spans="1:14" x14ac:dyDescent="0.25">
      <c r="A21" s="242">
        <v>45248</v>
      </c>
      <c r="B21" s="265">
        <f t="shared" si="15"/>
        <v>128.77666666666664</v>
      </c>
      <c r="C21" s="165"/>
      <c r="D21" s="238">
        <f>(C23-C19-D19)/3</f>
        <v>113.66666666666667</v>
      </c>
      <c r="E21" s="165"/>
      <c r="F21" s="238">
        <f>(E23-E19-F19)/3</f>
        <v>191.66666666666666</v>
      </c>
      <c r="G21" s="165"/>
      <c r="H21" s="238">
        <f>(G23-G19-H19)/3</f>
        <v>773</v>
      </c>
      <c r="I21" s="166">
        <f t="shared" si="4"/>
        <v>1132.3333333333333</v>
      </c>
      <c r="J21" s="263">
        <v>1206</v>
      </c>
      <c r="K21" s="233"/>
      <c r="L21" s="165"/>
      <c r="M21" s="238">
        <v>54</v>
      </c>
      <c r="N21" s="268">
        <v>55.11</v>
      </c>
    </row>
    <row r="22" spans="1:14" x14ac:dyDescent="0.25">
      <c r="A22" s="242">
        <v>45249</v>
      </c>
      <c r="B22" s="265">
        <f t="shared" si="15"/>
        <v>102.93666666666672</v>
      </c>
      <c r="C22" s="165"/>
      <c r="D22" s="238">
        <f>(C23-C19-D19)/3</f>
        <v>113.66666666666667</v>
      </c>
      <c r="E22" s="165"/>
      <c r="F22" s="238">
        <f>(E23-E19-F19)/3</f>
        <v>191.66666666666666</v>
      </c>
      <c r="G22" s="165"/>
      <c r="H22" s="238">
        <f>(G23-G19-H19)/3</f>
        <v>773</v>
      </c>
      <c r="I22" s="166">
        <f t="shared" si="4"/>
        <v>1095.3333333333333</v>
      </c>
      <c r="J22" s="263">
        <v>1182</v>
      </c>
      <c r="K22" s="233"/>
      <c r="L22" s="165"/>
      <c r="M22" s="238">
        <v>17</v>
      </c>
      <c r="N22" s="268">
        <v>16.27</v>
      </c>
    </row>
    <row r="23" spans="1:14" x14ac:dyDescent="0.25">
      <c r="A23" s="40">
        <v>45250</v>
      </c>
      <c r="B23" s="261">
        <f>J23+N23+-I23</f>
        <v>250.25</v>
      </c>
      <c r="C23" s="90">
        <v>92136</v>
      </c>
      <c r="D23" s="91">
        <f t="shared" ref="D23:D26" si="16">C24-C23</f>
        <v>118</v>
      </c>
      <c r="E23" s="90">
        <v>80377</v>
      </c>
      <c r="F23" s="91">
        <f t="shared" ref="F23:F26" si="17">E24-E23</f>
        <v>192</v>
      </c>
      <c r="G23" s="90">
        <v>859106</v>
      </c>
      <c r="H23" s="91">
        <f t="shared" ref="H23:H26" si="18">G24-G23</f>
        <v>669</v>
      </c>
      <c r="I23" s="105">
        <f t="shared" si="4"/>
        <v>1023</v>
      </c>
      <c r="J23" s="103">
        <v>1229</v>
      </c>
      <c r="K23" s="233"/>
      <c r="L23" s="90">
        <v>75907</v>
      </c>
      <c r="M23" s="91">
        <f t="shared" ref="M23:M26" si="19">L24-L23</f>
        <v>44</v>
      </c>
      <c r="N23" s="274">
        <v>44.25</v>
      </c>
    </row>
    <row r="24" spans="1:14" x14ac:dyDescent="0.25">
      <c r="A24" s="40">
        <v>45251</v>
      </c>
      <c r="B24" s="261">
        <f>J24+N24+-I24</f>
        <v>143.51</v>
      </c>
      <c r="C24" s="90">
        <v>92254</v>
      </c>
      <c r="D24" s="91">
        <f t="shared" si="16"/>
        <v>113</v>
      </c>
      <c r="E24" s="90">
        <v>80569</v>
      </c>
      <c r="F24" s="91">
        <f t="shared" si="17"/>
        <v>192</v>
      </c>
      <c r="G24" s="90">
        <v>859775</v>
      </c>
      <c r="H24" s="91">
        <f t="shared" si="18"/>
        <v>740</v>
      </c>
      <c r="I24" s="105">
        <f t="shared" si="4"/>
        <v>1098</v>
      </c>
      <c r="J24" s="103">
        <v>1188</v>
      </c>
      <c r="K24" s="233"/>
      <c r="L24" s="90">
        <v>75951</v>
      </c>
      <c r="M24" s="91">
        <f t="shared" si="19"/>
        <v>53</v>
      </c>
      <c r="N24" s="274">
        <v>53.51</v>
      </c>
    </row>
    <row r="25" spans="1:14" x14ac:dyDescent="0.25">
      <c r="A25" s="40">
        <v>45252</v>
      </c>
      <c r="B25" s="261">
        <f>J25+N25-I25</f>
        <v>154.80999999999995</v>
      </c>
      <c r="C25" s="90">
        <v>92367</v>
      </c>
      <c r="D25" s="91">
        <f t="shared" si="16"/>
        <v>125</v>
      </c>
      <c r="E25" s="90">
        <v>80761</v>
      </c>
      <c r="F25" s="91">
        <f t="shared" si="17"/>
        <v>184</v>
      </c>
      <c r="G25" s="90">
        <v>860515</v>
      </c>
      <c r="H25" s="91">
        <f t="shared" si="18"/>
        <v>739</v>
      </c>
      <c r="I25" s="105">
        <f t="shared" si="4"/>
        <v>1069</v>
      </c>
      <c r="J25" s="103">
        <v>1202</v>
      </c>
      <c r="K25" s="233"/>
      <c r="L25" s="90">
        <v>76004</v>
      </c>
      <c r="M25" s="91">
        <f t="shared" si="19"/>
        <v>21</v>
      </c>
      <c r="N25" s="274">
        <v>21.81</v>
      </c>
    </row>
    <row r="26" spans="1:14" x14ac:dyDescent="0.25">
      <c r="A26" s="40">
        <v>45253</v>
      </c>
      <c r="B26" s="261">
        <f t="shared" ref="B26:B29" si="20">J26+N26-I26</f>
        <v>175.48000000000002</v>
      </c>
      <c r="C26" s="90">
        <v>92492</v>
      </c>
      <c r="D26" s="91">
        <f t="shared" si="16"/>
        <v>108</v>
      </c>
      <c r="E26" s="90">
        <v>80945</v>
      </c>
      <c r="F26" s="91">
        <f t="shared" si="17"/>
        <v>189</v>
      </c>
      <c r="G26" s="90">
        <v>861254</v>
      </c>
      <c r="H26" s="91">
        <f t="shared" si="18"/>
        <v>751</v>
      </c>
      <c r="I26" s="105">
        <f t="shared" si="4"/>
        <v>1125</v>
      </c>
      <c r="J26" s="103">
        <v>1224</v>
      </c>
      <c r="K26" s="233"/>
      <c r="L26" s="90">
        <v>76025</v>
      </c>
      <c r="M26" s="91">
        <f t="shared" si="19"/>
        <v>77</v>
      </c>
      <c r="N26" s="274">
        <v>76.48</v>
      </c>
    </row>
    <row r="27" spans="1:14" x14ac:dyDescent="0.25">
      <c r="A27" s="40">
        <v>45254</v>
      </c>
      <c r="B27" s="261">
        <f t="shared" si="20"/>
        <v>75.150000000000091</v>
      </c>
      <c r="C27" s="90">
        <v>92600</v>
      </c>
      <c r="D27" s="91">
        <f>D26</f>
        <v>108</v>
      </c>
      <c r="E27" s="90">
        <v>81134</v>
      </c>
      <c r="F27" s="91">
        <f>F26</f>
        <v>189</v>
      </c>
      <c r="G27" s="90">
        <v>862005</v>
      </c>
      <c r="H27" s="91">
        <f>H26</f>
        <v>751</v>
      </c>
      <c r="I27" s="105">
        <f t="shared" si="4"/>
        <v>1125</v>
      </c>
      <c r="J27" s="103">
        <v>1123</v>
      </c>
      <c r="K27" s="233"/>
      <c r="L27" s="90">
        <v>76102</v>
      </c>
      <c r="M27" s="91">
        <f>M26</f>
        <v>77</v>
      </c>
      <c r="N27" s="274">
        <v>77.150000000000006</v>
      </c>
    </row>
    <row r="28" spans="1:14" x14ac:dyDescent="0.25">
      <c r="A28" s="242">
        <v>45255</v>
      </c>
      <c r="B28" s="265">
        <f t="shared" si="20"/>
        <v>49.450000000000045</v>
      </c>
      <c r="C28" s="165"/>
      <c r="D28" s="238">
        <f>(C30-C27-D27)/2</f>
        <v>126</v>
      </c>
      <c r="E28" s="165"/>
      <c r="F28" s="238">
        <f>(E30-E27-F27)/2</f>
        <v>183</v>
      </c>
      <c r="G28" s="165"/>
      <c r="H28" s="238">
        <f>(G30-G27-H27)/2</f>
        <v>788.5</v>
      </c>
      <c r="I28" s="166">
        <f t="shared" si="4"/>
        <v>1143.5</v>
      </c>
      <c r="J28" s="263">
        <v>1146</v>
      </c>
      <c r="K28" s="233"/>
      <c r="L28" s="165"/>
      <c r="M28" s="238">
        <v>46</v>
      </c>
      <c r="N28" s="268">
        <v>46.95</v>
      </c>
    </row>
    <row r="29" spans="1:14" x14ac:dyDescent="0.25">
      <c r="A29" s="242">
        <v>45256</v>
      </c>
      <c r="B29" s="265">
        <f t="shared" si="20"/>
        <v>21.119999999999891</v>
      </c>
      <c r="C29" s="165"/>
      <c r="D29" s="238">
        <f>(C30-C27-D27)/2</f>
        <v>126</v>
      </c>
      <c r="E29" s="165"/>
      <c r="F29" s="238">
        <f>(E30-E27-F27)/2</f>
        <v>183</v>
      </c>
      <c r="G29" s="165"/>
      <c r="H29" s="238">
        <f>(G30-G27-H27)/2</f>
        <v>788.5</v>
      </c>
      <c r="I29" s="166">
        <f t="shared" si="4"/>
        <v>1122.5</v>
      </c>
      <c r="J29" s="263">
        <v>1118</v>
      </c>
      <c r="K29" s="233"/>
      <c r="L29" s="165"/>
      <c r="M29" s="238">
        <v>25</v>
      </c>
      <c r="N29" s="268">
        <v>25.62</v>
      </c>
    </row>
    <row r="30" spans="1:14" x14ac:dyDescent="0.25">
      <c r="A30" s="40">
        <v>45257</v>
      </c>
      <c r="B30" s="261">
        <f>J30+N30+-I30</f>
        <v>139.82999999999993</v>
      </c>
      <c r="C30" s="90">
        <v>92960</v>
      </c>
      <c r="D30" s="91">
        <f t="shared" ref="D30:D33" si="21">C31-C30</f>
        <v>118</v>
      </c>
      <c r="E30" s="90">
        <v>81689</v>
      </c>
      <c r="F30" s="91">
        <f t="shared" ref="F30:F33" si="22">E31-E30</f>
        <v>170</v>
      </c>
      <c r="G30" s="90">
        <v>864333</v>
      </c>
      <c r="H30" s="91">
        <f t="shared" ref="H30:H33" si="23">G31-G30</f>
        <v>712</v>
      </c>
      <c r="I30" s="105">
        <f t="shared" si="4"/>
        <v>1014</v>
      </c>
      <c r="J30" s="103">
        <v>1140</v>
      </c>
      <c r="K30" s="233"/>
      <c r="L30" s="90">
        <v>76250</v>
      </c>
      <c r="M30" s="91">
        <f t="shared" ref="M30:M33" si="24">L31-L30</f>
        <v>14</v>
      </c>
      <c r="N30" s="274">
        <v>13.83</v>
      </c>
    </row>
    <row r="31" spans="1:14" x14ac:dyDescent="0.25">
      <c r="A31" s="40">
        <v>45258</v>
      </c>
      <c r="B31" s="261">
        <f>J31+N31+-I31</f>
        <v>123.70000000000005</v>
      </c>
      <c r="C31" s="90">
        <v>93078</v>
      </c>
      <c r="D31" s="91">
        <f t="shared" si="21"/>
        <v>122</v>
      </c>
      <c r="E31" s="90">
        <v>81859</v>
      </c>
      <c r="F31" s="91">
        <f t="shared" si="22"/>
        <v>174</v>
      </c>
      <c r="G31" s="90">
        <v>865045</v>
      </c>
      <c r="H31" s="91">
        <f t="shared" si="23"/>
        <v>768</v>
      </c>
      <c r="I31" s="105">
        <f t="shared" si="4"/>
        <v>1094</v>
      </c>
      <c r="J31" s="103">
        <v>1187</v>
      </c>
      <c r="K31" s="233"/>
      <c r="L31" s="90">
        <v>76264</v>
      </c>
      <c r="M31" s="91">
        <f t="shared" si="24"/>
        <v>30</v>
      </c>
      <c r="N31" s="274">
        <v>30.7</v>
      </c>
    </row>
    <row r="32" spans="1:14" x14ac:dyDescent="0.25">
      <c r="A32" s="40">
        <v>45259</v>
      </c>
      <c r="B32" s="261">
        <f>J32+N32-I32</f>
        <v>118.3900000000001</v>
      </c>
      <c r="C32" s="90">
        <v>93200</v>
      </c>
      <c r="D32" s="91">
        <f t="shared" si="21"/>
        <v>125</v>
      </c>
      <c r="E32" s="90">
        <v>82033</v>
      </c>
      <c r="F32" s="91">
        <f t="shared" si="22"/>
        <v>181</v>
      </c>
      <c r="G32" s="90">
        <v>865813</v>
      </c>
      <c r="H32" s="91">
        <f t="shared" si="23"/>
        <v>711</v>
      </c>
      <c r="I32" s="105">
        <f t="shared" si="4"/>
        <v>1060</v>
      </c>
      <c r="J32" s="103">
        <v>1136</v>
      </c>
      <c r="K32" s="233"/>
      <c r="L32" s="90">
        <v>76294</v>
      </c>
      <c r="M32" s="91">
        <f t="shared" si="24"/>
        <v>43</v>
      </c>
      <c r="N32" s="274">
        <v>42.39</v>
      </c>
    </row>
    <row r="33" spans="1:14" x14ac:dyDescent="0.25">
      <c r="A33" s="40">
        <v>45260</v>
      </c>
      <c r="B33" s="261">
        <f t="shared" ref="B33:B34" si="25">J33+N33-I33</f>
        <v>183.20000000000005</v>
      </c>
      <c r="C33" s="90">
        <v>93325</v>
      </c>
      <c r="D33" s="91">
        <f t="shared" si="21"/>
        <v>130</v>
      </c>
      <c r="E33" s="90">
        <v>82214</v>
      </c>
      <c r="F33" s="91">
        <f t="shared" si="22"/>
        <v>183</v>
      </c>
      <c r="G33" s="90">
        <v>866524</v>
      </c>
      <c r="H33" s="91">
        <f t="shared" si="23"/>
        <v>642</v>
      </c>
      <c r="I33" s="105">
        <f t="shared" si="4"/>
        <v>1005</v>
      </c>
      <c r="J33" s="103">
        <v>1138</v>
      </c>
      <c r="K33" s="233"/>
      <c r="L33" s="90">
        <v>76337</v>
      </c>
      <c r="M33" s="91">
        <f t="shared" si="24"/>
        <v>50</v>
      </c>
      <c r="N33" s="274">
        <v>50.2</v>
      </c>
    </row>
    <row r="34" spans="1:14" x14ac:dyDescent="0.25">
      <c r="A34" s="40">
        <v>45261</v>
      </c>
      <c r="B34" s="261">
        <f t="shared" si="25"/>
        <v>1179</v>
      </c>
      <c r="C34" s="90">
        <v>93455</v>
      </c>
      <c r="D34" s="91"/>
      <c r="E34" s="90">
        <v>82397</v>
      </c>
      <c r="F34" s="91"/>
      <c r="G34" s="90">
        <v>867166</v>
      </c>
      <c r="H34" s="91"/>
      <c r="I34" s="105"/>
      <c r="J34" s="103">
        <v>1179</v>
      </c>
      <c r="K34" s="233"/>
      <c r="L34" s="90">
        <v>76387</v>
      </c>
      <c r="M34" s="91"/>
      <c r="N34" s="274"/>
    </row>
    <row r="35" spans="1:14" ht="15.75" thickBot="1" x14ac:dyDescent="0.3">
      <c r="A35" s="40"/>
      <c r="B35" s="279"/>
      <c r="C35" s="90"/>
      <c r="D35" s="95"/>
      <c r="E35" s="90"/>
      <c r="F35" s="95"/>
      <c r="G35" s="90"/>
      <c r="H35" s="95"/>
      <c r="I35" s="90"/>
      <c r="J35" s="104"/>
      <c r="K35" s="233"/>
      <c r="L35" s="276"/>
      <c r="M35" s="277"/>
      <c r="N35" s="278"/>
    </row>
    <row r="36" spans="1:14" ht="15.75" thickBot="1" x14ac:dyDescent="0.3">
      <c r="A36" s="23" t="s">
        <v>18</v>
      </c>
      <c r="B36" s="23"/>
      <c r="C36" s="97"/>
      <c r="D36" s="98">
        <f>SUM(D4:D35)</f>
        <v>3403</v>
      </c>
      <c r="E36" s="97"/>
      <c r="F36" s="98">
        <f>SUM(F4:F35)</f>
        <v>5605</v>
      </c>
      <c r="G36" s="95"/>
      <c r="H36" s="98">
        <f>SUM(H4:H35)</f>
        <v>19967</v>
      </c>
      <c r="I36" s="91">
        <f>SUM(I18:I33)</f>
        <v>17312</v>
      </c>
      <c r="J36" s="98">
        <f>SUM(J4:J35)</f>
        <v>36093</v>
      </c>
      <c r="L36" s="236"/>
      <c r="M36" s="117">
        <f>SUM(M4:M35)</f>
        <v>1897</v>
      </c>
      <c r="N36" s="23">
        <f>SUM(N4:N35)</f>
        <v>1898.8999999999999</v>
      </c>
    </row>
  </sheetData>
  <mergeCells count="7">
    <mergeCell ref="A1:R1"/>
    <mergeCell ref="A2:A3"/>
    <mergeCell ref="C2:D2"/>
    <mergeCell ref="E2:F2"/>
    <mergeCell ref="G2:H2"/>
    <mergeCell ref="I2:J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topLeftCell="A2" workbookViewId="0">
      <selection activeCell="H36" sqref="H36"/>
    </sheetView>
  </sheetViews>
  <sheetFormatPr defaultRowHeight="15" x14ac:dyDescent="0.25"/>
  <cols>
    <col min="1" max="1" width="10.140625" bestFit="1" customWidth="1"/>
    <col min="2" max="2" width="10.140625" customWidth="1"/>
    <col min="3" max="3" width="11" bestFit="1" customWidth="1"/>
    <col min="4" max="4" width="11.85546875" bestFit="1" customWidth="1"/>
    <col min="6" max="6" width="11.5703125" bestFit="1" customWidth="1"/>
    <col min="14" max="14" width="12.140625" customWidth="1"/>
  </cols>
  <sheetData>
    <row r="1" spans="1:18" ht="15.75" thickBot="1" x14ac:dyDescent="0.3">
      <c r="A1" s="286" t="s">
        <v>143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</row>
    <row r="2" spans="1:18" ht="15.75" thickBot="1" x14ac:dyDescent="0.3">
      <c r="A2" s="288" t="s">
        <v>99</v>
      </c>
      <c r="B2" s="247" t="s">
        <v>136</v>
      </c>
      <c r="C2" s="290" t="s">
        <v>101</v>
      </c>
      <c r="D2" s="291"/>
      <c r="E2" s="290" t="s">
        <v>102</v>
      </c>
      <c r="F2" s="291"/>
      <c r="G2" s="292" t="s">
        <v>104</v>
      </c>
      <c r="H2" s="293"/>
      <c r="I2" s="292" t="s">
        <v>103</v>
      </c>
      <c r="J2" s="293"/>
      <c r="L2" s="295" t="s">
        <v>124</v>
      </c>
      <c r="M2" s="296"/>
      <c r="N2" s="23"/>
    </row>
    <row r="3" spans="1:18" ht="15.75" thickBot="1" x14ac:dyDescent="0.3">
      <c r="A3" s="294"/>
      <c r="B3" s="249"/>
      <c r="C3" s="193" t="s">
        <v>100</v>
      </c>
      <c r="D3" s="87" t="s">
        <v>6</v>
      </c>
      <c r="E3" s="87" t="s">
        <v>100</v>
      </c>
      <c r="F3" s="87" t="s">
        <v>6</v>
      </c>
      <c r="G3" s="89" t="s">
        <v>100</v>
      </c>
      <c r="H3" s="99" t="s">
        <v>6</v>
      </c>
      <c r="I3" s="89" t="s">
        <v>100</v>
      </c>
      <c r="J3" s="99" t="s">
        <v>6</v>
      </c>
      <c r="L3" s="193" t="s">
        <v>135</v>
      </c>
      <c r="M3" s="99" t="s">
        <v>126</v>
      </c>
      <c r="N3" s="262" t="s">
        <v>141</v>
      </c>
    </row>
    <row r="4" spans="1:18" ht="15.75" thickTop="1" x14ac:dyDescent="0.25">
      <c r="A4" s="270">
        <v>45231</v>
      </c>
      <c r="B4" s="271">
        <f>J4+N4-I4</f>
        <v>160.13999999999987</v>
      </c>
      <c r="C4" s="90">
        <f>ST.XI_23!C34</f>
        <v>93455</v>
      </c>
      <c r="D4" s="91">
        <f>ST.XI_23!D33</f>
        <v>130</v>
      </c>
      <c r="E4" s="90">
        <f>ST.XI_23!E34</f>
        <v>82397</v>
      </c>
      <c r="F4" s="91">
        <f>ST.XI_23!F33</f>
        <v>183</v>
      </c>
      <c r="G4" s="90">
        <f>ST.XI_23!G34</f>
        <v>867166</v>
      </c>
      <c r="H4" s="91">
        <f>ST.XI_23!H33</f>
        <v>642</v>
      </c>
      <c r="I4" s="105">
        <f>D4+F4+H4+M4</f>
        <v>959.7</v>
      </c>
      <c r="J4" s="272">
        <v>1115</v>
      </c>
      <c r="K4" s="233"/>
      <c r="L4" s="90">
        <f>ST.XI_23!L34</f>
        <v>76387</v>
      </c>
      <c r="M4" s="282">
        <v>4.7</v>
      </c>
      <c r="N4" s="273">
        <v>4.84</v>
      </c>
    </row>
    <row r="5" spans="1:18" x14ac:dyDescent="0.25">
      <c r="A5" s="242">
        <v>45201</v>
      </c>
      <c r="B5" s="265">
        <f t="shared" ref="B5:B7" si="0">J5+N5-I5</f>
        <v>206.02999999999997</v>
      </c>
      <c r="C5" s="165"/>
      <c r="D5" s="238">
        <f>(C7-C4-D4)/2</f>
        <v>115</v>
      </c>
      <c r="E5" s="165"/>
      <c r="F5" s="238">
        <f>(E7-E4-F4)/2</f>
        <v>139</v>
      </c>
      <c r="G5" s="165"/>
      <c r="H5" s="238">
        <f>(G7-G4-H4)/2</f>
        <v>665</v>
      </c>
      <c r="I5" s="166">
        <f t="shared" ref="I5:I6" si="1">D5+F5+H5+M5</f>
        <v>919</v>
      </c>
      <c r="J5" s="263">
        <v>1125</v>
      </c>
      <c r="K5" s="233"/>
      <c r="L5" s="243"/>
      <c r="M5" s="283">
        <v>0</v>
      </c>
      <c r="N5" s="268">
        <v>0.03</v>
      </c>
    </row>
    <row r="6" spans="1:18" x14ac:dyDescent="0.25">
      <c r="A6" s="242">
        <v>45202</v>
      </c>
      <c r="B6" s="265">
        <f t="shared" si="0"/>
        <v>212.65000000000009</v>
      </c>
      <c r="C6" s="165"/>
      <c r="D6" s="238">
        <f>(C7-C4-D4)/2</f>
        <v>115</v>
      </c>
      <c r="E6" s="165"/>
      <c r="F6" s="238">
        <f>(E7-E4-F4)/2</f>
        <v>139</v>
      </c>
      <c r="G6" s="165"/>
      <c r="H6" s="238">
        <f>(G7-G4-H4)/2</f>
        <v>665</v>
      </c>
      <c r="I6" s="166">
        <f t="shared" si="1"/>
        <v>919.3</v>
      </c>
      <c r="J6" s="263">
        <v>1131</v>
      </c>
      <c r="K6" s="233"/>
      <c r="L6" s="243"/>
      <c r="M6" s="283">
        <v>0.3</v>
      </c>
      <c r="N6" s="268">
        <v>0.95</v>
      </c>
    </row>
    <row r="7" spans="1:18" x14ac:dyDescent="0.25">
      <c r="A7" s="40">
        <v>45203</v>
      </c>
      <c r="B7" s="261">
        <f t="shared" si="0"/>
        <v>274.46000000000004</v>
      </c>
      <c r="C7" s="90">
        <v>93815</v>
      </c>
      <c r="D7" s="91">
        <f t="shared" ref="D7:H7" si="2">C8-C7</f>
        <v>117</v>
      </c>
      <c r="E7" s="90">
        <v>82858</v>
      </c>
      <c r="F7" s="91">
        <f t="shared" si="2"/>
        <v>154</v>
      </c>
      <c r="G7" s="90">
        <v>869138</v>
      </c>
      <c r="H7" s="91">
        <f t="shared" si="2"/>
        <v>624</v>
      </c>
      <c r="I7" s="105">
        <f>D7+F7+H7+M7</f>
        <v>896</v>
      </c>
      <c r="J7" s="103">
        <v>1169</v>
      </c>
      <c r="K7" s="233"/>
      <c r="L7" s="42">
        <v>76392</v>
      </c>
      <c r="M7" s="91">
        <f t="shared" ref="M7:M10" si="3">L8-L7</f>
        <v>1</v>
      </c>
      <c r="N7" s="274">
        <v>1.46</v>
      </c>
    </row>
    <row r="8" spans="1:18" x14ac:dyDescent="0.25">
      <c r="A8" s="40">
        <v>45204</v>
      </c>
      <c r="B8" s="261">
        <f t="shared" ref="B8:B9" si="4">J8+N8-I8</f>
        <v>213.01999999999998</v>
      </c>
      <c r="C8" s="90">
        <v>93932</v>
      </c>
      <c r="D8" s="91">
        <f t="shared" ref="D8:H10" si="5">C9-C8</f>
        <v>122</v>
      </c>
      <c r="E8" s="90">
        <v>83012</v>
      </c>
      <c r="F8" s="91">
        <f t="shared" si="5"/>
        <v>160</v>
      </c>
      <c r="G8" s="90">
        <v>869762</v>
      </c>
      <c r="H8" s="91">
        <f t="shared" si="5"/>
        <v>651</v>
      </c>
      <c r="I8" s="105">
        <f t="shared" ref="I8:I34" si="6">D8+F8+H8+M8</f>
        <v>933</v>
      </c>
      <c r="J8" s="103">
        <v>1146</v>
      </c>
      <c r="K8" s="233"/>
      <c r="L8" s="42">
        <v>76393</v>
      </c>
      <c r="M8" s="91">
        <f t="shared" si="3"/>
        <v>0</v>
      </c>
      <c r="N8" s="274">
        <v>0.02</v>
      </c>
    </row>
    <row r="9" spans="1:18" x14ac:dyDescent="0.25">
      <c r="A9" s="40">
        <v>45205</v>
      </c>
      <c r="B9" s="261">
        <f t="shared" si="4"/>
        <v>212</v>
      </c>
      <c r="C9" s="90">
        <v>94054</v>
      </c>
      <c r="D9" s="91">
        <f t="shared" si="5"/>
        <v>122</v>
      </c>
      <c r="E9" s="90">
        <v>83172</v>
      </c>
      <c r="F9" s="91">
        <f t="shared" si="5"/>
        <v>164</v>
      </c>
      <c r="G9" s="90">
        <v>870413</v>
      </c>
      <c r="H9" s="91">
        <f t="shared" si="5"/>
        <v>642</v>
      </c>
      <c r="I9" s="105">
        <f t="shared" si="6"/>
        <v>928</v>
      </c>
      <c r="J9" s="103">
        <v>1140</v>
      </c>
      <c r="K9" s="233"/>
      <c r="L9" s="42">
        <v>76393</v>
      </c>
      <c r="M9" s="91">
        <f t="shared" si="3"/>
        <v>0</v>
      </c>
      <c r="N9" s="274">
        <v>0</v>
      </c>
    </row>
    <row r="10" spans="1:18" x14ac:dyDescent="0.25">
      <c r="A10" s="40">
        <v>45206</v>
      </c>
      <c r="B10" s="261">
        <f>J10+N10+-I10</f>
        <v>279.32999999999993</v>
      </c>
      <c r="C10" s="90">
        <v>94176</v>
      </c>
      <c r="D10" s="91">
        <f t="shared" si="5"/>
        <v>115</v>
      </c>
      <c r="E10" s="90">
        <v>83336</v>
      </c>
      <c r="F10" s="91">
        <f t="shared" si="5"/>
        <v>161</v>
      </c>
      <c r="G10" s="90">
        <v>871055</v>
      </c>
      <c r="H10" s="91">
        <f t="shared" si="5"/>
        <v>543</v>
      </c>
      <c r="I10" s="105">
        <f t="shared" si="6"/>
        <v>822</v>
      </c>
      <c r="J10" s="103">
        <v>1098</v>
      </c>
      <c r="K10" s="233"/>
      <c r="L10" s="42">
        <v>76393</v>
      </c>
      <c r="M10" s="91">
        <f t="shared" si="3"/>
        <v>3</v>
      </c>
      <c r="N10" s="274">
        <v>3.33</v>
      </c>
    </row>
    <row r="11" spans="1:18" x14ac:dyDescent="0.25">
      <c r="A11" s="40">
        <v>45207</v>
      </c>
      <c r="B11" s="261">
        <f>J11+N11+-I11</f>
        <v>354.65000000000009</v>
      </c>
      <c r="C11" s="90">
        <v>94291</v>
      </c>
      <c r="D11" s="91">
        <f>D10</f>
        <v>115</v>
      </c>
      <c r="E11" s="90">
        <v>83497</v>
      </c>
      <c r="F11" s="91">
        <f>F10</f>
        <v>161</v>
      </c>
      <c r="G11" s="90">
        <v>871598</v>
      </c>
      <c r="H11" s="91">
        <f>H10</f>
        <v>543</v>
      </c>
      <c r="I11" s="105">
        <f t="shared" si="6"/>
        <v>822</v>
      </c>
      <c r="J11" s="103">
        <v>1173</v>
      </c>
      <c r="K11" s="233"/>
      <c r="L11" s="42">
        <v>76396</v>
      </c>
      <c r="M11" s="91">
        <f>M10</f>
        <v>3</v>
      </c>
      <c r="N11" s="274">
        <v>3.65</v>
      </c>
    </row>
    <row r="12" spans="1:18" x14ac:dyDescent="0.25">
      <c r="A12" s="242">
        <v>45208</v>
      </c>
      <c r="B12" s="265">
        <f t="shared" ref="B12" si="7">J12+N12-I12</f>
        <v>100</v>
      </c>
      <c r="C12" s="165"/>
      <c r="D12" s="238">
        <f>(C14-C11-D11)/2</f>
        <v>152</v>
      </c>
      <c r="E12" s="165"/>
      <c r="F12" s="238">
        <f>(E14-E11-F11)/2</f>
        <v>163</v>
      </c>
      <c r="G12" s="165"/>
      <c r="H12" s="238">
        <f>(G14-G11-H11)/2</f>
        <v>831</v>
      </c>
      <c r="I12" s="166">
        <f t="shared" si="6"/>
        <v>1146</v>
      </c>
      <c r="J12" s="263">
        <v>1246</v>
      </c>
      <c r="K12" s="233"/>
      <c r="L12" s="243"/>
      <c r="M12" s="238">
        <f>(L14-L11-M11)/2</f>
        <v>0</v>
      </c>
      <c r="N12" s="268">
        <v>0</v>
      </c>
    </row>
    <row r="13" spans="1:18" x14ac:dyDescent="0.25">
      <c r="A13" s="242">
        <v>45209</v>
      </c>
      <c r="B13" s="265">
        <f t="shared" ref="B13:B16" si="8">J13+N13-I13</f>
        <v>78</v>
      </c>
      <c r="C13" s="165"/>
      <c r="D13" s="238">
        <f>(C14-C11-D11)/2</f>
        <v>152</v>
      </c>
      <c r="E13" s="165"/>
      <c r="F13" s="238">
        <f>(E14-E11-F11)/2</f>
        <v>163</v>
      </c>
      <c r="G13" s="165"/>
      <c r="H13" s="238">
        <f>(G14-G11-H11)/2</f>
        <v>831</v>
      </c>
      <c r="I13" s="166">
        <f t="shared" si="6"/>
        <v>1146</v>
      </c>
      <c r="J13" s="263">
        <v>1224</v>
      </c>
      <c r="K13" s="233"/>
      <c r="L13" s="243"/>
      <c r="M13" s="238">
        <f>(L14-L11-M11)/2</f>
        <v>0</v>
      </c>
      <c r="N13" s="268">
        <v>0</v>
      </c>
    </row>
    <row r="14" spans="1:18" x14ac:dyDescent="0.25">
      <c r="A14" s="40">
        <v>45210</v>
      </c>
      <c r="B14" s="261">
        <f t="shared" ref="B14" si="9">J14+N14-I14</f>
        <v>209.40000000000009</v>
      </c>
      <c r="C14" s="90">
        <v>94710</v>
      </c>
      <c r="D14" s="91">
        <f t="shared" ref="D14:H14" si="10">C15-C14</f>
        <v>117</v>
      </c>
      <c r="E14" s="90">
        <v>83984</v>
      </c>
      <c r="F14" s="91">
        <f t="shared" si="10"/>
        <v>160</v>
      </c>
      <c r="G14" s="90">
        <v>873803</v>
      </c>
      <c r="H14" s="91">
        <f t="shared" si="10"/>
        <v>698</v>
      </c>
      <c r="I14" s="105">
        <f t="shared" si="6"/>
        <v>1000</v>
      </c>
      <c r="J14" s="103">
        <v>1184</v>
      </c>
      <c r="K14" s="233"/>
      <c r="L14" s="42">
        <v>76399</v>
      </c>
      <c r="M14" s="91">
        <f t="shared" ref="M14:M15" si="11">L15-L14</f>
        <v>25</v>
      </c>
      <c r="N14" s="274">
        <v>25.4</v>
      </c>
    </row>
    <row r="15" spans="1:18" x14ac:dyDescent="0.25">
      <c r="A15" s="40">
        <v>45211</v>
      </c>
      <c r="B15" s="261">
        <f t="shared" si="8"/>
        <v>144.20000000000005</v>
      </c>
      <c r="C15" s="90">
        <v>94827</v>
      </c>
      <c r="D15" s="91">
        <f t="shared" ref="D15:H17" si="12">C16-C15</f>
        <v>122</v>
      </c>
      <c r="E15" s="90">
        <v>84144</v>
      </c>
      <c r="F15" s="91">
        <f t="shared" si="12"/>
        <v>170</v>
      </c>
      <c r="G15" s="90">
        <v>874501</v>
      </c>
      <c r="H15" s="91">
        <f t="shared" si="12"/>
        <v>703</v>
      </c>
      <c r="I15" s="105">
        <f t="shared" si="6"/>
        <v>1061</v>
      </c>
      <c r="J15" s="103">
        <v>1139</v>
      </c>
      <c r="K15" s="233"/>
      <c r="L15" s="42">
        <v>76424</v>
      </c>
      <c r="M15" s="91">
        <f t="shared" si="11"/>
        <v>66</v>
      </c>
      <c r="N15" s="274">
        <v>66.2</v>
      </c>
    </row>
    <row r="16" spans="1:18" x14ac:dyDescent="0.25">
      <c r="A16" s="40">
        <v>45212</v>
      </c>
      <c r="B16" s="261">
        <f t="shared" si="8"/>
        <v>181.33999999999992</v>
      </c>
      <c r="C16" s="90">
        <v>94949</v>
      </c>
      <c r="D16" s="91">
        <f t="shared" si="12"/>
        <v>166</v>
      </c>
      <c r="E16" s="90">
        <v>84314</v>
      </c>
      <c r="F16" s="91">
        <f t="shared" si="12"/>
        <v>165</v>
      </c>
      <c r="G16" s="90">
        <v>875204</v>
      </c>
      <c r="H16" s="91">
        <f t="shared" si="12"/>
        <v>687</v>
      </c>
      <c r="I16" s="105">
        <f t="shared" si="6"/>
        <v>1042</v>
      </c>
      <c r="J16" s="103">
        <v>1199</v>
      </c>
      <c r="K16" s="233"/>
      <c r="L16" s="42">
        <v>76490</v>
      </c>
      <c r="M16" s="91">
        <v>24</v>
      </c>
      <c r="N16" s="274">
        <v>24.34</v>
      </c>
      <c r="P16" s="284"/>
    </row>
    <row r="17" spans="1:14" x14ac:dyDescent="0.25">
      <c r="A17" s="40">
        <v>45213</v>
      </c>
      <c r="B17" s="261">
        <f>J17+N17+-I17</f>
        <v>142.3599999999999</v>
      </c>
      <c r="C17" s="90">
        <v>95115</v>
      </c>
      <c r="D17" s="91">
        <f t="shared" si="12"/>
        <v>121</v>
      </c>
      <c r="E17" s="90">
        <v>84479</v>
      </c>
      <c r="F17" s="91">
        <f t="shared" si="12"/>
        <v>177</v>
      </c>
      <c r="G17" s="90">
        <v>875891</v>
      </c>
      <c r="H17" s="91">
        <f t="shared" si="12"/>
        <v>693</v>
      </c>
      <c r="I17" s="105">
        <f t="shared" si="6"/>
        <v>1045</v>
      </c>
      <c r="J17" s="103">
        <v>1131</v>
      </c>
      <c r="K17" s="233"/>
      <c r="L17" s="42">
        <v>76564</v>
      </c>
      <c r="M17" s="91">
        <v>54</v>
      </c>
      <c r="N17" s="274">
        <v>56.36</v>
      </c>
    </row>
    <row r="18" spans="1:14" x14ac:dyDescent="0.25">
      <c r="A18" s="40">
        <v>45214</v>
      </c>
      <c r="B18" s="261">
        <f>J18+N18+-I18</f>
        <v>199.57999999999993</v>
      </c>
      <c r="C18" s="90">
        <v>95236</v>
      </c>
      <c r="D18" s="91">
        <f>D17</f>
        <v>121</v>
      </c>
      <c r="E18" s="90">
        <v>84656</v>
      </c>
      <c r="F18" s="91">
        <f>F17</f>
        <v>177</v>
      </c>
      <c r="G18" s="90">
        <v>876584</v>
      </c>
      <c r="H18" s="91">
        <f>H17</f>
        <v>693</v>
      </c>
      <c r="I18" s="105">
        <f t="shared" si="6"/>
        <v>1015</v>
      </c>
      <c r="J18" s="103">
        <v>1190</v>
      </c>
      <c r="K18" s="233"/>
      <c r="L18" s="42">
        <v>76571</v>
      </c>
      <c r="M18" s="91">
        <v>24</v>
      </c>
      <c r="N18" s="274">
        <v>24.58</v>
      </c>
    </row>
    <row r="19" spans="1:14" x14ac:dyDescent="0.25">
      <c r="A19" s="242">
        <v>45215</v>
      </c>
      <c r="B19" s="265">
        <f t="shared" ref="B19" si="13">J19+N19-I19</f>
        <v>148.04999999999995</v>
      </c>
      <c r="C19" s="165"/>
      <c r="D19" s="238">
        <f>(C21-C18-D18)/2</f>
        <v>118.5</v>
      </c>
      <c r="E19" s="165"/>
      <c r="F19" s="238">
        <f>(E21-E18-F18)/2</f>
        <v>132.5</v>
      </c>
      <c r="G19" s="165"/>
      <c r="H19" s="238">
        <f>(G21-G18-H18)/2</f>
        <v>735</v>
      </c>
      <c r="I19" s="166">
        <f t="shared" si="6"/>
        <v>1031</v>
      </c>
      <c r="J19" s="263">
        <v>1134</v>
      </c>
      <c r="K19" s="275"/>
      <c r="L19" s="243"/>
      <c r="M19" s="238">
        <v>45</v>
      </c>
      <c r="N19" s="268">
        <v>45.05</v>
      </c>
    </row>
    <row r="20" spans="1:14" x14ac:dyDescent="0.25">
      <c r="A20" s="242">
        <v>45216</v>
      </c>
      <c r="B20" s="265">
        <f t="shared" ref="B20:B23" si="14">J20+N20-I20</f>
        <v>165.49</v>
      </c>
      <c r="C20" s="165"/>
      <c r="D20" s="238">
        <f>(C21-C18-D18)/2</f>
        <v>118.5</v>
      </c>
      <c r="E20" s="165"/>
      <c r="F20" s="238">
        <f>(E21-E18-F18)/2</f>
        <v>132.5</v>
      </c>
      <c r="G20" s="165"/>
      <c r="H20" s="238">
        <f>(G21-G18-H18)/2</f>
        <v>735</v>
      </c>
      <c r="I20" s="166">
        <f t="shared" si="6"/>
        <v>1054</v>
      </c>
      <c r="J20" s="263">
        <v>1151</v>
      </c>
      <c r="K20" s="275"/>
      <c r="L20" s="243"/>
      <c r="M20" s="238">
        <v>68</v>
      </c>
      <c r="N20" s="268">
        <v>68.489999999999995</v>
      </c>
    </row>
    <row r="21" spans="1:14" x14ac:dyDescent="0.25">
      <c r="A21" s="40">
        <v>45217</v>
      </c>
      <c r="B21" s="261">
        <f t="shared" ref="B21" si="15">J21+N21-I21</f>
        <v>172.03999999999996</v>
      </c>
      <c r="C21" s="90">
        <v>95594</v>
      </c>
      <c r="D21" s="91">
        <f t="shared" ref="D21:H21" si="16">C22-C21</f>
        <v>122</v>
      </c>
      <c r="E21" s="90">
        <v>85098</v>
      </c>
      <c r="F21" s="91">
        <f t="shared" si="16"/>
        <v>137</v>
      </c>
      <c r="G21" s="90">
        <v>878747</v>
      </c>
      <c r="H21" s="91">
        <f t="shared" si="16"/>
        <v>775</v>
      </c>
      <c r="I21" s="105">
        <f t="shared" si="6"/>
        <v>1085</v>
      </c>
      <c r="J21" s="103">
        <v>1206</v>
      </c>
      <c r="K21" s="275"/>
      <c r="L21" s="42">
        <v>76708</v>
      </c>
      <c r="M21" s="91">
        <f t="shared" ref="M21:M24" si="17">L22-L21</f>
        <v>51</v>
      </c>
      <c r="N21" s="274">
        <v>51.04</v>
      </c>
    </row>
    <row r="22" spans="1:14" x14ac:dyDescent="0.25">
      <c r="A22" s="40">
        <v>45218</v>
      </c>
      <c r="B22" s="261">
        <f t="shared" si="14"/>
        <v>168.57999999999993</v>
      </c>
      <c r="C22" s="90">
        <v>95716</v>
      </c>
      <c r="D22" s="91">
        <f t="shared" ref="D22:H24" si="18">C23-C22</f>
        <v>119</v>
      </c>
      <c r="E22" s="90">
        <v>85235</v>
      </c>
      <c r="F22" s="91">
        <f t="shared" si="18"/>
        <v>149</v>
      </c>
      <c r="G22" s="90">
        <v>879522</v>
      </c>
      <c r="H22" s="91">
        <f t="shared" si="18"/>
        <v>745</v>
      </c>
      <c r="I22" s="105">
        <f t="shared" si="6"/>
        <v>1077</v>
      </c>
      <c r="J22" s="103">
        <v>1182</v>
      </c>
      <c r="K22" s="275"/>
      <c r="L22" s="42">
        <v>76759</v>
      </c>
      <c r="M22" s="91">
        <f t="shared" si="17"/>
        <v>64</v>
      </c>
      <c r="N22" s="274">
        <v>63.58</v>
      </c>
    </row>
    <row r="23" spans="1:14" x14ac:dyDescent="0.25">
      <c r="A23" s="40">
        <v>45219</v>
      </c>
      <c r="B23" s="261">
        <f t="shared" si="14"/>
        <v>189.73000000000002</v>
      </c>
      <c r="C23" s="90">
        <v>95835</v>
      </c>
      <c r="D23" s="91">
        <f t="shared" si="18"/>
        <v>119</v>
      </c>
      <c r="E23" s="90">
        <v>85384</v>
      </c>
      <c r="F23" s="91">
        <f t="shared" si="18"/>
        <v>163</v>
      </c>
      <c r="G23" s="90">
        <v>880267</v>
      </c>
      <c r="H23" s="91">
        <f t="shared" si="18"/>
        <v>758</v>
      </c>
      <c r="I23" s="105">
        <f t="shared" si="6"/>
        <v>1062</v>
      </c>
      <c r="J23" s="103">
        <v>1229</v>
      </c>
      <c r="K23" s="233"/>
      <c r="L23" s="42">
        <v>76823</v>
      </c>
      <c r="M23" s="91">
        <f t="shared" si="17"/>
        <v>22</v>
      </c>
      <c r="N23" s="274">
        <v>22.73</v>
      </c>
    </row>
    <row r="24" spans="1:14" x14ac:dyDescent="0.25">
      <c r="A24" s="40">
        <v>45220</v>
      </c>
      <c r="B24" s="261">
        <f>J24+N24+-I24</f>
        <v>230.44000000000005</v>
      </c>
      <c r="C24" s="90">
        <v>95954</v>
      </c>
      <c r="D24" s="91">
        <f t="shared" si="18"/>
        <v>111</v>
      </c>
      <c r="E24" s="90">
        <v>85547</v>
      </c>
      <c r="F24" s="91">
        <f t="shared" si="18"/>
        <v>156</v>
      </c>
      <c r="G24" s="90">
        <v>881025</v>
      </c>
      <c r="H24" s="91">
        <f t="shared" si="18"/>
        <v>691</v>
      </c>
      <c r="I24" s="105">
        <f t="shared" si="6"/>
        <v>976</v>
      </c>
      <c r="J24" s="103">
        <v>1188</v>
      </c>
      <c r="K24" s="233"/>
      <c r="L24" s="42">
        <v>76845</v>
      </c>
      <c r="M24" s="91">
        <f t="shared" si="17"/>
        <v>18</v>
      </c>
      <c r="N24" s="274">
        <v>18.440000000000001</v>
      </c>
    </row>
    <row r="25" spans="1:14" x14ac:dyDescent="0.25">
      <c r="A25" s="40">
        <v>45221</v>
      </c>
      <c r="B25" s="261">
        <f>J25+N25+-I25</f>
        <v>244.09999999999991</v>
      </c>
      <c r="C25" s="90">
        <v>96065</v>
      </c>
      <c r="D25" s="91">
        <f>D24</f>
        <v>111</v>
      </c>
      <c r="E25" s="90">
        <v>85703</v>
      </c>
      <c r="F25" s="91">
        <f>F24</f>
        <v>156</v>
      </c>
      <c r="G25" s="90">
        <v>881716</v>
      </c>
      <c r="H25" s="91">
        <f>H24</f>
        <v>691</v>
      </c>
      <c r="I25" s="105">
        <f t="shared" si="6"/>
        <v>1009</v>
      </c>
      <c r="J25" s="103">
        <v>1202</v>
      </c>
      <c r="K25" s="233"/>
      <c r="L25" s="42">
        <v>76863</v>
      </c>
      <c r="M25" s="91">
        <v>51</v>
      </c>
      <c r="N25" s="274">
        <v>51.1</v>
      </c>
    </row>
    <row r="26" spans="1:14" x14ac:dyDescent="0.25">
      <c r="A26" s="242">
        <v>45222</v>
      </c>
      <c r="B26" s="265">
        <f t="shared" ref="B26" si="19">J26+N26-I26</f>
        <v>243.71000000000004</v>
      </c>
      <c r="C26" s="165"/>
      <c r="D26" s="238">
        <f>(C30-C25-D25)/4</f>
        <v>122.5</v>
      </c>
      <c r="E26" s="165"/>
      <c r="F26" s="238">
        <f>(E30-E25-F25)/4</f>
        <v>163.5</v>
      </c>
      <c r="G26" s="165"/>
      <c r="H26" s="238">
        <f>(G30-G25-H25)/4</f>
        <v>694.25</v>
      </c>
      <c r="I26" s="166">
        <f t="shared" si="6"/>
        <v>983.25</v>
      </c>
      <c r="J26" s="239">
        <v>1224</v>
      </c>
      <c r="K26" s="233"/>
      <c r="L26" s="243"/>
      <c r="M26" s="238">
        <v>3</v>
      </c>
      <c r="N26" s="268">
        <v>2.96</v>
      </c>
    </row>
    <row r="27" spans="1:14" x14ac:dyDescent="0.25">
      <c r="A27" s="242">
        <v>45223</v>
      </c>
      <c r="B27" s="265">
        <f t="shared" ref="B27:B28" si="20">J27+N27-I27</f>
        <v>141.27999999999997</v>
      </c>
      <c r="C27" s="165"/>
      <c r="D27" s="238">
        <f>(C30-C25-D25)/4</f>
        <v>122.5</v>
      </c>
      <c r="E27" s="165"/>
      <c r="F27" s="238">
        <f>(E30-E25-F25)/4</f>
        <v>163.5</v>
      </c>
      <c r="G27" s="165"/>
      <c r="H27" s="238">
        <f>(G30-G25-H25)/4</f>
        <v>694.25</v>
      </c>
      <c r="I27" s="166">
        <f t="shared" si="6"/>
        <v>1016.25</v>
      </c>
      <c r="J27" s="239">
        <v>1123</v>
      </c>
      <c r="K27" s="233"/>
      <c r="L27" s="243"/>
      <c r="M27" s="238">
        <v>36</v>
      </c>
      <c r="N27" s="268">
        <v>34.53</v>
      </c>
    </row>
    <row r="28" spans="1:14" x14ac:dyDescent="0.25">
      <c r="A28" s="242">
        <v>45224</v>
      </c>
      <c r="B28" s="265">
        <f t="shared" si="20"/>
        <v>163.09999999999991</v>
      </c>
      <c r="C28" s="165"/>
      <c r="D28" s="238">
        <f>(C30-C25-D25)/4</f>
        <v>122.5</v>
      </c>
      <c r="E28" s="165"/>
      <c r="F28" s="238">
        <f>(E30-E25-F25)/4</f>
        <v>163.5</v>
      </c>
      <c r="G28" s="165"/>
      <c r="H28" s="238">
        <f>(G30-G25-H25)/4</f>
        <v>694.25</v>
      </c>
      <c r="I28" s="166">
        <f t="shared" si="6"/>
        <v>1016.25</v>
      </c>
      <c r="J28" s="239">
        <v>1146</v>
      </c>
      <c r="K28" s="233"/>
      <c r="L28" s="243"/>
      <c r="M28" s="238">
        <v>36</v>
      </c>
      <c r="N28" s="268">
        <v>33.35</v>
      </c>
    </row>
    <row r="29" spans="1:14" x14ac:dyDescent="0.25">
      <c r="A29" s="242">
        <v>45225</v>
      </c>
      <c r="B29" s="265">
        <f t="shared" ref="B29" si="21">J29+N29-I29</f>
        <v>135</v>
      </c>
      <c r="C29" s="165"/>
      <c r="D29" s="238">
        <f>(C30-C25-D25)/4</f>
        <v>122.5</v>
      </c>
      <c r="E29" s="165"/>
      <c r="F29" s="238">
        <f>(E30-E25-F25)/4</f>
        <v>163.5</v>
      </c>
      <c r="G29" s="165"/>
      <c r="H29" s="238">
        <f>(G30-G25-H25)/4</f>
        <v>694.25</v>
      </c>
      <c r="I29" s="166">
        <f t="shared" si="6"/>
        <v>1016.25</v>
      </c>
      <c r="J29" s="239">
        <v>1118</v>
      </c>
      <c r="K29" s="233"/>
      <c r="L29" s="243"/>
      <c r="M29" s="238">
        <v>36</v>
      </c>
      <c r="N29" s="268">
        <v>33.25</v>
      </c>
    </row>
    <row r="30" spans="1:14" x14ac:dyDescent="0.25">
      <c r="A30" s="40">
        <v>45226</v>
      </c>
      <c r="B30" s="261">
        <f>J30+N30+-I30</f>
        <v>152.72000000000003</v>
      </c>
      <c r="C30" s="90">
        <v>96666</v>
      </c>
      <c r="D30" s="91">
        <f t="shared" ref="D30:H30" si="22">C31-C30</f>
        <v>117</v>
      </c>
      <c r="E30" s="90">
        <v>86513</v>
      </c>
      <c r="F30" s="91">
        <f t="shared" si="22"/>
        <v>156</v>
      </c>
      <c r="G30" s="90">
        <v>885184</v>
      </c>
      <c r="H30" s="91">
        <f t="shared" si="22"/>
        <v>714</v>
      </c>
      <c r="I30" s="105">
        <f t="shared" si="6"/>
        <v>1059</v>
      </c>
      <c r="J30" s="101">
        <v>1140</v>
      </c>
      <c r="K30" s="233"/>
      <c r="L30" s="42">
        <v>77017</v>
      </c>
      <c r="M30" s="91">
        <f t="shared" ref="M30:M31" si="23">L31-L30</f>
        <v>72</v>
      </c>
      <c r="N30" s="274">
        <v>71.72</v>
      </c>
    </row>
    <row r="31" spans="1:14" x14ac:dyDescent="0.25">
      <c r="A31" s="40">
        <v>45227</v>
      </c>
      <c r="B31" s="261">
        <f>J31+N31+-I31</f>
        <v>216.36999999999989</v>
      </c>
      <c r="C31" s="90">
        <v>96783</v>
      </c>
      <c r="D31" s="91">
        <f t="shared" ref="D31:H31" si="24">C32-C31</f>
        <v>116</v>
      </c>
      <c r="E31" s="90">
        <v>86669</v>
      </c>
      <c r="F31" s="91">
        <f t="shared" si="24"/>
        <v>157</v>
      </c>
      <c r="G31" s="90">
        <v>885898</v>
      </c>
      <c r="H31" s="91">
        <f t="shared" si="24"/>
        <v>698</v>
      </c>
      <c r="I31" s="105">
        <f t="shared" si="6"/>
        <v>996</v>
      </c>
      <c r="J31" s="101">
        <v>1187</v>
      </c>
      <c r="K31" s="233"/>
      <c r="L31" s="42">
        <v>77089</v>
      </c>
      <c r="M31" s="91">
        <f t="shared" si="23"/>
        <v>25</v>
      </c>
      <c r="N31" s="274">
        <v>25.37</v>
      </c>
    </row>
    <row r="32" spans="1:14" x14ac:dyDescent="0.25">
      <c r="A32" s="40">
        <v>45228</v>
      </c>
      <c r="B32" s="261">
        <f>J32+N32+-I32</f>
        <v>197.1099999999999</v>
      </c>
      <c r="C32" s="90">
        <v>96899</v>
      </c>
      <c r="D32" s="91">
        <f>D31</f>
        <v>116</v>
      </c>
      <c r="E32" s="90">
        <v>86826</v>
      </c>
      <c r="F32" s="91">
        <f>F31</f>
        <v>157</v>
      </c>
      <c r="G32" s="90">
        <v>886596</v>
      </c>
      <c r="H32" s="91">
        <f>H31</f>
        <v>698</v>
      </c>
      <c r="I32" s="105">
        <f t="shared" si="6"/>
        <v>997</v>
      </c>
      <c r="J32" s="101">
        <v>1136</v>
      </c>
      <c r="K32" s="233"/>
      <c r="L32" s="42">
        <v>77114</v>
      </c>
      <c r="M32" s="91">
        <v>26</v>
      </c>
      <c r="N32" s="274">
        <v>58.11</v>
      </c>
    </row>
    <row r="33" spans="1:14" x14ac:dyDescent="0.25">
      <c r="A33" s="242">
        <v>45229</v>
      </c>
      <c r="B33" s="265">
        <f t="shared" ref="B33" si="25">J33+N33-I33</f>
        <v>164.38000000000011</v>
      </c>
      <c r="C33" s="165"/>
      <c r="D33" s="238">
        <f>(C35-C32-D32)/3</f>
        <v>119</v>
      </c>
      <c r="E33" s="165"/>
      <c r="F33" s="238">
        <f>(E35-E32-F32)/3</f>
        <v>146.33333333333334</v>
      </c>
      <c r="G33" s="165"/>
      <c r="H33" s="238">
        <f>(G35-G32-H32)/3</f>
        <v>709.66666666666663</v>
      </c>
      <c r="I33" s="166">
        <f t="shared" si="6"/>
        <v>1041</v>
      </c>
      <c r="J33" s="239">
        <v>1138</v>
      </c>
      <c r="K33" s="233"/>
      <c r="L33" s="243"/>
      <c r="M33" s="238">
        <v>66</v>
      </c>
      <c r="N33" s="268">
        <v>67.38</v>
      </c>
    </row>
    <row r="34" spans="1:14" x14ac:dyDescent="0.25">
      <c r="A34" s="242">
        <v>45230</v>
      </c>
      <c r="B34" s="265">
        <f t="shared" ref="B34" si="26">J34+N34-I34</f>
        <v>170.67333333333318</v>
      </c>
      <c r="C34" s="165"/>
      <c r="D34" s="238">
        <f>(C35-C32-D32)/3</f>
        <v>119</v>
      </c>
      <c r="E34" s="165"/>
      <c r="F34" s="238">
        <f>(E35-E32-F32)/3</f>
        <v>146.33333333333334</v>
      </c>
      <c r="G34" s="165"/>
      <c r="H34" s="238">
        <f>(G35-G32-H32)/3</f>
        <v>709.66666666666663</v>
      </c>
      <c r="I34" s="166">
        <f t="shared" si="6"/>
        <v>1030.6666666666667</v>
      </c>
      <c r="J34" s="239">
        <v>1179</v>
      </c>
      <c r="K34" s="233"/>
      <c r="L34" s="243"/>
      <c r="M34" s="238">
        <f>(L35-L32-M32)/3</f>
        <v>55.666666666666664</v>
      </c>
      <c r="N34" s="268">
        <v>22.34</v>
      </c>
    </row>
    <row r="35" spans="1:14" ht="15.75" thickBot="1" x14ac:dyDescent="0.3">
      <c r="A35" s="40">
        <v>45201</v>
      </c>
      <c r="B35" s="250"/>
      <c r="C35" s="90">
        <v>97372</v>
      </c>
      <c r="D35" s="95"/>
      <c r="E35" s="90">
        <v>87422</v>
      </c>
      <c r="F35" s="95"/>
      <c r="G35" s="90">
        <v>889423</v>
      </c>
      <c r="H35" s="95"/>
      <c r="I35" s="90"/>
      <c r="J35" s="104"/>
      <c r="K35" s="233"/>
      <c r="L35" s="276">
        <v>77307</v>
      </c>
      <c r="M35" s="277"/>
      <c r="N35" s="278"/>
    </row>
    <row r="36" spans="1:14" ht="15.75" thickBot="1" x14ac:dyDescent="0.3">
      <c r="A36" s="23" t="s">
        <v>18</v>
      </c>
      <c r="B36" s="68"/>
      <c r="C36" s="97"/>
      <c r="D36" s="98">
        <f>SUM(D4:D35)</f>
        <v>3798</v>
      </c>
      <c r="E36" s="97"/>
      <c r="F36" s="117">
        <f>SUM(F4:F35)</f>
        <v>4878.6666666666661</v>
      </c>
      <c r="G36" s="95"/>
      <c r="H36" s="117">
        <f>SUM(H4:H35)</f>
        <v>21547.333333333336</v>
      </c>
      <c r="I36" s="91">
        <f>SUM(I19:I34)</f>
        <v>16449.666666666668</v>
      </c>
      <c r="J36" s="98">
        <f>SUM(J4:J35)</f>
        <v>36093</v>
      </c>
      <c r="L36" s="236"/>
      <c r="M36" s="117">
        <f>SUM(M4:M34)</f>
        <v>879.66666666666663</v>
      </c>
      <c r="N36" s="23">
        <f>SUM(N4:N35)</f>
        <v>880.60000000000014</v>
      </c>
    </row>
  </sheetData>
  <mergeCells count="7">
    <mergeCell ref="A1:R1"/>
    <mergeCell ref="A2:A3"/>
    <mergeCell ref="C2:D2"/>
    <mergeCell ref="E2:F2"/>
    <mergeCell ref="G2:H2"/>
    <mergeCell ref="I2:J2"/>
    <mergeCell ref="L2:M2"/>
  </mergeCells>
  <pageMargins left="0.7" right="0.7" top="0.78740157499999996" bottom="0.78740157499999996" header="0.3" footer="0.3"/>
  <pageSetup paperSize="9" orientation="portrait" r:id="rId1"/>
  <ignoredErrors>
    <ignoredError sqref="D28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1"/>
  <sheetViews>
    <sheetView workbookViewId="0">
      <selection activeCell="D25" sqref="D25"/>
    </sheetView>
  </sheetViews>
  <sheetFormatPr defaultRowHeight="15" x14ac:dyDescent="0.25"/>
  <cols>
    <col min="1" max="12" width="10.7109375" customWidth="1"/>
  </cols>
  <sheetData>
    <row r="3" spans="1:12" ht="28.5" x14ac:dyDescent="0.45">
      <c r="B3" s="80" t="s">
        <v>96</v>
      </c>
    </row>
    <row r="4" spans="1:12" ht="15.75" thickBot="1" x14ac:dyDescent="0.3"/>
    <row r="5" spans="1:12" x14ac:dyDescent="0.25">
      <c r="A5" s="81"/>
      <c r="B5" s="82"/>
      <c r="C5" s="82"/>
      <c r="D5" s="82"/>
      <c r="E5" s="82">
        <v>2021</v>
      </c>
      <c r="F5" s="82"/>
      <c r="G5" s="82"/>
      <c r="H5" s="82"/>
      <c r="I5" s="82"/>
      <c r="J5" s="81"/>
      <c r="K5" s="82">
        <v>2022</v>
      </c>
      <c r="L5" s="83"/>
    </row>
    <row r="6" spans="1:12" x14ac:dyDescent="0.25">
      <c r="A6" s="36" t="s">
        <v>10</v>
      </c>
      <c r="B6" s="1" t="s">
        <v>11</v>
      </c>
      <c r="C6" s="1" t="s">
        <v>12</v>
      </c>
      <c r="D6" s="1" t="s">
        <v>23</v>
      </c>
      <c r="E6" s="1" t="s">
        <v>13</v>
      </c>
      <c r="F6" s="1" t="s">
        <v>14</v>
      </c>
      <c r="G6" s="1" t="s">
        <v>15</v>
      </c>
      <c r="H6" s="1" t="s">
        <v>16</v>
      </c>
      <c r="I6" s="1" t="s">
        <v>17</v>
      </c>
      <c r="J6" s="1" t="s">
        <v>7</v>
      </c>
      <c r="K6" s="1" t="s">
        <v>8</v>
      </c>
      <c r="L6" s="38" t="s">
        <v>9</v>
      </c>
    </row>
    <row r="7" spans="1:12" ht="15.75" thickBot="1" x14ac:dyDescent="0.3">
      <c r="A7" s="84">
        <v>6.3920000000000003</v>
      </c>
      <c r="B7" s="6">
        <v>7.2009999999999996</v>
      </c>
      <c r="C7" s="6">
        <v>7.6449999999999996</v>
      </c>
      <c r="D7" s="6">
        <v>7.9459999999999997</v>
      </c>
      <c r="E7" s="6">
        <v>7.4020000000000001</v>
      </c>
      <c r="F7" s="6">
        <v>6.9409999999999998</v>
      </c>
      <c r="G7" s="6">
        <v>6.95</v>
      </c>
      <c r="H7" s="6">
        <v>6.8129999999999997</v>
      </c>
      <c r="I7" s="6">
        <v>6.609</v>
      </c>
      <c r="J7" s="6">
        <v>6.7</v>
      </c>
      <c r="K7" s="6">
        <v>5.9740000000000002</v>
      </c>
      <c r="L7" s="58">
        <v>6.6509999999999998</v>
      </c>
    </row>
    <row r="10" spans="1:12" x14ac:dyDescent="0.25">
      <c r="A10" s="68"/>
    </row>
    <row r="11" spans="1:12" x14ac:dyDescent="0.25">
      <c r="A11" s="68"/>
    </row>
    <row r="12" spans="1:12" ht="23.25" x14ac:dyDescent="0.35">
      <c r="A12" s="68"/>
      <c r="B12" s="85" t="s">
        <v>97</v>
      </c>
      <c r="D12" s="85"/>
      <c r="E12" s="85">
        <f>SUM(A7:L7)</f>
        <v>83.224000000000004</v>
      </c>
    </row>
    <row r="13" spans="1:12" ht="23.25" x14ac:dyDescent="0.35">
      <c r="A13" s="68"/>
      <c r="C13" s="85"/>
      <c r="D13" s="85"/>
      <c r="E13" s="85"/>
    </row>
    <row r="14" spans="1:12" ht="23.25" x14ac:dyDescent="0.35">
      <c r="A14" s="68"/>
      <c r="B14" s="85" t="s">
        <v>98</v>
      </c>
      <c r="C14" s="85"/>
      <c r="D14" s="85"/>
      <c r="E14" s="86">
        <f>E12/12</f>
        <v>6.9353333333333333</v>
      </c>
    </row>
    <row r="15" spans="1:12" x14ac:dyDescent="0.25">
      <c r="A15" s="68"/>
    </row>
    <row r="16" spans="1:12" x14ac:dyDescent="0.25">
      <c r="A16" s="68"/>
    </row>
    <row r="17" spans="1:1" x14ac:dyDescent="0.25">
      <c r="A17" s="68"/>
    </row>
    <row r="18" spans="1:1" x14ac:dyDescent="0.25">
      <c r="A18" s="68"/>
    </row>
    <row r="19" spans="1:1" x14ac:dyDescent="0.25">
      <c r="A19" s="68"/>
    </row>
    <row r="20" spans="1:1" x14ac:dyDescent="0.25">
      <c r="A20" s="68"/>
    </row>
    <row r="21" spans="1:1" x14ac:dyDescent="0.25">
      <c r="A21" s="68"/>
    </row>
  </sheetData>
  <pageMargins left="0.7" right="0.7" top="0.78740157499999996" bottom="0.78740157499999996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0"/>
  <sheetViews>
    <sheetView workbookViewId="0">
      <selection activeCell="A2" sqref="A2:J33"/>
    </sheetView>
  </sheetViews>
  <sheetFormatPr defaultRowHeight="15" x14ac:dyDescent="0.25"/>
  <cols>
    <col min="1" max="1" width="9.140625" customWidth="1"/>
    <col min="2" max="6" width="14.7109375" customWidth="1"/>
    <col min="7" max="7" width="10" customWidth="1"/>
    <col min="8" max="8" width="13.140625" customWidth="1"/>
    <col min="9" max="9" width="14.140625" customWidth="1"/>
    <col min="10" max="10" width="11.85546875" customWidth="1"/>
  </cols>
  <sheetData>
    <row r="1" spans="1:10" ht="15.75" thickBot="1" x14ac:dyDescent="0.3"/>
    <row r="2" spans="1:10" ht="15.75" thickBot="1" x14ac:dyDescent="0.3">
      <c r="A2" s="292"/>
      <c r="B2" s="302"/>
      <c r="C2" s="302"/>
      <c r="D2" s="302"/>
      <c r="E2" s="302"/>
      <c r="F2" s="302"/>
      <c r="G2" s="302"/>
      <c r="H2" s="302"/>
      <c r="I2" s="302"/>
      <c r="J2" s="293"/>
    </row>
    <row r="3" spans="1:10" ht="15.75" thickBot="1" x14ac:dyDescent="0.3">
      <c r="A3" s="303"/>
      <c r="B3" s="292">
        <v>2022</v>
      </c>
      <c r="C3" s="302"/>
      <c r="D3" s="302"/>
      <c r="E3" s="302"/>
      <c r="F3" s="302"/>
      <c r="G3" s="302"/>
      <c r="H3" s="302"/>
      <c r="I3" s="302"/>
      <c r="J3" s="293"/>
    </row>
    <row r="4" spans="1:10" ht="15.75" thickBot="1" x14ac:dyDescent="0.3">
      <c r="A4" s="304"/>
      <c r="B4" s="19" t="s">
        <v>74</v>
      </c>
      <c r="C4" s="20" t="s">
        <v>75</v>
      </c>
      <c r="D4" s="21" t="s">
        <v>76</v>
      </c>
      <c r="E4" s="22" t="s">
        <v>77</v>
      </c>
      <c r="F4" s="21" t="s">
        <v>76</v>
      </c>
      <c r="G4" s="23" t="s">
        <v>78</v>
      </c>
      <c r="H4" s="24" t="s">
        <v>76</v>
      </c>
      <c r="I4" s="23" t="s">
        <v>79</v>
      </c>
      <c r="J4" s="23" t="s">
        <v>80</v>
      </c>
    </row>
    <row r="5" spans="1:10" x14ac:dyDescent="0.25">
      <c r="A5" s="25" t="s">
        <v>7</v>
      </c>
      <c r="B5" s="26">
        <v>29643</v>
      </c>
      <c r="C5" s="27">
        <v>316.37641000000002</v>
      </c>
      <c r="D5" s="28">
        <v>455361.72</v>
      </c>
      <c r="E5" s="26">
        <v>124.289</v>
      </c>
      <c r="F5" s="29">
        <v>483443.14</v>
      </c>
      <c r="G5" s="26">
        <v>984</v>
      </c>
      <c r="H5" s="30">
        <v>85108</v>
      </c>
      <c r="I5" s="31">
        <v>20984</v>
      </c>
      <c r="J5" s="32">
        <v>2.9</v>
      </c>
    </row>
    <row r="6" spans="1:10" x14ac:dyDescent="0.25">
      <c r="A6" s="33" t="s">
        <v>8</v>
      </c>
      <c r="B6" s="26"/>
      <c r="C6" s="27"/>
      <c r="D6" s="34"/>
      <c r="E6" s="26"/>
      <c r="F6" s="35"/>
      <c r="G6" s="36"/>
      <c r="H6" s="37"/>
      <c r="I6" s="38"/>
      <c r="J6" s="39"/>
    </row>
    <row r="7" spans="1:10" x14ac:dyDescent="0.25">
      <c r="A7" s="40" t="s">
        <v>9</v>
      </c>
      <c r="B7" s="26"/>
      <c r="C7" s="27"/>
      <c r="D7" s="28"/>
      <c r="E7" s="26"/>
      <c r="F7" s="41"/>
      <c r="G7" s="42"/>
      <c r="H7" s="43"/>
      <c r="I7" s="44"/>
      <c r="J7" s="45"/>
    </row>
    <row r="8" spans="1:10" x14ac:dyDescent="0.25">
      <c r="A8" s="40" t="s">
        <v>10</v>
      </c>
      <c r="B8" s="26"/>
      <c r="C8" s="27"/>
      <c r="D8" s="34"/>
      <c r="E8" s="26"/>
      <c r="F8" s="35"/>
      <c r="G8" s="42"/>
      <c r="H8" s="46"/>
      <c r="I8" s="38"/>
      <c r="J8" s="39"/>
    </row>
    <row r="9" spans="1:10" x14ac:dyDescent="0.25">
      <c r="A9" s="40" t="s">
        <v>11</v>
      </c>
      <c r="B9" s="26"/>
      <c r="C9" s="27"/>
      <c r="D9" s="47"/>
      <c r="E9" s="26"/>
      <c r="F9" s="41"/>
      <c r="G9" s="42"/>
      <c r="H9" s="43"/>
      <c r="I9" s="44"/>
      <c r="J9" s="39"/>
    </row>
    <row r="10" spans="1:10" x14ac:dyDescent="0.25">
      <c r="A10" s="40" t="s">
        <v>12</v>
      </c>
      <c r="B10" s="26"/>
      <c r="C10" s="27"/>
      <c r="D10" s="34"/>
      <c r="E10" s="26"/>
      <c r="F10" s="35"/>
      <c r="G10" s="42"/>
      <c r="H10" s="46"/>
      <c r="I10" s="38"/>
      <c r="J10" s="39"/>
    </row>
    <row r="11" spans="1:10" x14ac:dyDescent="0.25">
      <c r="A11" s="40" t="s">
        <v>81</v>
      </c>
      <c r="B11" s="26"/>
      <c r="C11" s="27"/>
      <c r="D11" s="28"/>
      <c r="E11" s="26"/>
      <c r="F11" s="41"/>
      <c r="G11" s="42"/>
      <c r="H11" s="43"/>
      <c r="I11" s="44"/>
      <c r="J11" s="39"/>
    </row>
    <row r="12" spans="1:10" x14ac:dyDescent="0.25">
      <c r="A12" s="40" t="s">
        <v>13</v>
      </c>
      <c r="B12" s="26"/>
      <c r="C12" s="27"/>
      <c r="D12" s="34"/>
      <c r="E12" s="48"/>
      <c r="F12" s="35"/>
      <c r="G12" s="42"/>
      <c r="H12" s="46"/>
      <c r="I12" s="38"/>
      <c r="J12" s="39"/>
    </row>
    <row r="13" spans="1:10" x14ac:dyDescent="0.25">
      <c r="A13" s="40" t="s">
        <v>14</v>
      </c>
      <c r="B13" s="26"/>
      <c r="C13" s="27"/>
      <c r="D13" s="28"/>
      <c r="E13" s="26"/>
      <c r="F13" s="41"/>
      <c r="G13" s="42"/>
      <c r="H13" s="43"/>
      <c r="I13" s="44"/>
      <c r="J13" s="39"/>
    </row>
    <row r="14" spans="1:10" x14ac:dyDescent="0.25">
      <c r="A14" s="40" t="s">
        <v>15</v>
      </c>
      <c r="B14" s="26"/>
      <c r="C14" s="27"/>
      <c r="D14" s="34"/>
      <c r="E14" s="26"/>
      <c r="F14" s="35"/>
      <c r="G14" s="42"/>
      <c r="H14" s="46"/>
      <c r="I14" s="38"/>
      <c r="J14" s="39"/>
    </row>
    <row r="15" spans="1:10" x14ac:dyDescent="0.25">
      <c r="A15" s="49" t="s">
        <v>82</v>
      </c>
      <c r="B15" s="42"/>
      <c r="C15" s="50"/>
      <c r="D15" s="51"/>
      <c r="E15" s="26"/>
      <c r="F15" s="41"/>
      <c r="G15" s="42"/>
      <c r="H15" s="43"/>
      <c r="I15" s="44"/>
      <c r="J15" s="39"/>
    </row>
    <row r="16" spans="1:10" ht="15.75" thickBot="1" x14ac:dyDescent="0.3">
      <c r="A16" s="52" t="s">
        <v>83</v>
      </c>
      <c r="B16" s="53"/>
      <c r="C16" s="54"/>
      <c r="D16" s="55"/>
      <c r="E16" s="53"/>
      <c r="F16" s="56"/>
      <c r="G16" s="57"/>
      <c r="H16" s="46"/>
      <c r="I16" s="58"/>
      <c r="J16" s="59"/>
    </row>
    <row r="17" spans="1:10" ht="15.75" thickBot="1" x14ac:dyDescent="0.3">
      <c r="A17" s="60" t="s">
        <v>84</v>
      </c>
      <c r="B17" s="61">
        <f>SUM(B5:B16)</f>
        <v>29643</v>
      </c>
      <c r="C17" s="62">
        <f t="shared" ref="C17:H17" si="0">SUM(C5:C16)</f>
        <v>316.37641000000002</v>
      </c>
      <c r="D17" s="63">
        <f t="shared" si="0"/>
        <v>455361.72</v>
      </c>
      <c r="E17" s="64">
        <f t="shared" si="0"/>
        <v>124.289</v>
      </c>
      <c r="F17" s="63">
        <f t="shared" si="0"/>
        <v>483443.14</v>
      </c>
      <c r="G17" s="5">
        <f t="shared" si="0"/>
        <v>984</v>
      </c>
      <c r="H17" s="63">
        <f t="shared" si="0"/>
        <v>85108</v>
      </c>
      <c r="I17" s="63">
        <f>SUM(I5:I16)</f>
        <v>20984</v>
      </c>
      <c r="J17" s="65"/>
    </row>
    <row r="18" spans="1:10" x14ac:dyDescent="0.25">
      <c r="A18" s="66"/>
      <c r="B18" s="67"/>
      <c r="C18" s="67"/>
      <c r="D18" s="68"/>
      <c r="I18" s="69">
        <f>SUM(H17:I17)</f>
        <v>106092</v>
      </c>
    </row>
    <row r="19" spans="1:10" ht="15.75" thickBot="1" x14ac:dyDescent="0.3">
      <c r="A19" s="66"/>
      <c r="B19" s="67"/>
      <c r="C19" s="68"/>
      <c r="D19" s="68"/>
    </row>
    <row r="20" spans="1:10" ht="15.75" thickBot="1" x14ac:dyDescent="0.3">
      <c r="A20" s="299" t="s">
        <v>85</v>
      </c>
      <c r="B20" s="300"/>
      <c r="C20" s="300"/>
      <c r="D20" s="301"/>
      <c r="F20" s="299" t="s">
        <v>86</v>
      </c>
      <c r="G20" s="300"/>
      <c r="H20" s="300"/>
      <c r="I20" s="301"/>
    </row>
    <row r="21" spans="1:10" x14ac:dyDescent="0.25">
      <c r="A21" s="70"/>
      <c r="B21" s="71" t="s">
        <v>87</v>
      </c>
      <c r="C21" s="71" t="s">
        <v>88</v>
      </c>
      <c r="D21" s="71" t="s">
        <v>89</v>
      </c>
      <c r="F21" s="70"/>
      <c r="G21" s="71" t="s">
        <v>87</v>
      </c>
      <c r="H21" s="71" t="s">
        <v>88</v>
      </c>
      <c r="I21" s="71" t="s">
        <v>89</v>
      </c>
    </row>
    <row r="22" spans="1:10" x14ac:dyDescent="0.25">
      <c r="A22" s="72" t="s">
        <v>90</v>
      </c>
      <c r="B22" s="73">
        <v>3900000</v>
      </c>
      <c r="C22" s="73">
        <v>2000000</v>
      </c>
      <c r="D22" s="73">
        <v>1243000</v>
      </c>
      <c r="F22" s="72" t="s">
        <v>90</v>
      </c>
      <c r="G22" s="73">
        <v>3900000</v>
      </c>
      <c r="H22" s="73">
        <v>1800000</v>
      </c>
      <c r="I22" s="73">
        <v>1243000</v>
      </c>
    </row>
    <row r="23" spans="1:10" x14ac:dyDescent="0.25">
      <c r="A23" s="74" t="s">
        <v>91</v>
      </c>
      <c r="B23" s="73">
        <f>'[1]2020 - 2022'!BH17</f>
        <v>0</v>
      </c>
      <c r="C23" s="73">
        <f>'[1]2020 - 2022'!BF17</f>
        <v>0</v>
      </c>
      <c r="D23" s="73">
        <f>'[1]2020 - 2022'!BJ19</f>
        <v>1203839</v>
      </c>
      <c r="E23" s="69"/>
      <c r="F23" s="75"/>
      <c r="G23" s="76"/>
      <c r="H23" s="76"/>
      <c r="I23" s="76"/>
    </row>
    <row r="24" spans="1:10" x14ac:dyDescent="0.25">
      <c r="A24" s="74" t="s">
        <v>92</v>
      </c>
      <c r="B24" s="73">
        <f>F17</f>
        <v>483443.14</v>
      </c>
      <c r="C24" s="73">
        <f>D17</f>
        <v>455361.72</v>
      </c>
      <c r="D24" s="73">
        <f>I18</f>
        <v>106092</v>
      </c>
      <c r="E24" s="69"/>
      <c r="F24" s="77"/>
      <c r="G24" s="78"/>
      <c r="H24" s="78"/>
      <c r="I24" s="78"/>
    </row>
    <row r="25" spans="1:10" ht="15.75" thickBot="1" x14ac:dyDescent="0.3"/>
    <row r="26" spans="1:10" ht="15.75" thickBot="1" x14ac:dyDescent="0.3">
      <c r="A26" s="299" t="s">
        <v>93</v>
      </c>
      <c r="B26" s="300"/>
      <c r="C26" s="300"/>
      <c r="D26" s="301"/>
      <c r="F26" s="299" t="s">
        <v>94</v>
      </c>
      <c r="G26" s="300"/>
      <c r="H26" s="300"/>
      <c r="I26" s="301"/>
    </row>
    <row r="27" spans="1:10" x14ac:dyDescent="0.25">
      <c r="A27" s="70"/>
      <c r="B27" s="71" t="s">
        <v>87</v>
      </c>
      <c r="C27" s="71" t="s">
        <v>88</v>
      </c>
      <c r="D27" s="71" t="s">
        <v>89</v>
      </c>
      <c r="F27" s="70"/>
      <c r="G27" s="71" t="s">
        <v>87</v>
      </c>
      <c r="H27" s="71" t="s">
        <v>88</v>
      </c>
      <c r="I27" s="71" t="s">
        <v>89</v>
      </c>
    </row>
    <row r="28" spans="1:10" x14ac:dyDescent="0.25">
      <c r="A28" s="72" t="s">
        <v>90</v>
      </c>
      <c r="B28" s="73">
        <v>5600000</v>
      </c>
      <c r="C28" s="73">
        <v>3100000</v>
      </c>
      <c r="D28" s="73">
        <v>1243000</v>
      </c>
      <c r="F28" s="72" t="s">
        <v>90</v>
      </c>
      <c r="G28" s="73">
        <v>4700000</v>
      </c>
      <c r="H28" s="73">
        <v>2450000</v>
      </c>
      <c r="I28" s="73">
        <v>1243000</v>
      </c>
    </row>
    <row r="29" spans="1:10" x14ac:dyDescent="0.25">
      <c r="A29" s="74" t="s">
        <v>91</v>
      </c>
      <c r="B29" s="73">
        <v>3823913</v>
      </c>
      <c r="C29" s="73">
        <v>1680646</v>
      </c>
      <c r="D29" s="73">
        <v>1073819</v>
      </c>
      <c r="F29" s="75"/>
      <c r="G29" s="76"/>
      <c r="H29" s="76"/>
      <c r="I29" s="76"/>
    </row>
    <row r="30" spans="1:10" x14ac:dyDescent="0.25">
      <c r="A30" s="74" t="s">
        <v>95</v>
      </c>
      <c r="B30" s="73">
        <v>483443</v>
      </c>
      <c r="C30" s="73">
        <v>455362</v>
      </c>
      <c r="D30" s="73">
        <v>106092</v>
      </c>
      <c r="F30" s="77"/>
      <c r="G30" s="78"/>
      <c r="H30" s="78"/>
      <c r="I30" s="78"/>
    </row>
  </sheetData>
  <mergeCells count="7">
    <mergeCell ref="A26:D26"/>
    <mergeCell ref="F26:I26"/>
    <mergeCell ref="A2:J2"/>
    <mergeCell ref="A3:A4"/>
    <mergeCell ref="B3:J3"/>
    <mergeCell ref="A20:D20"/>
    <mergeCell ref="F20:I20"/>
  </mergeCells>
  <pageMargins left="0.7" right="0.7" top="0.78740157499999996" bottom="0.78740157499999996" header="0.3" footer="0.3"/>
  <pageSetup paperSize="9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1"/>
  <sheetViews>
    <sheetView workbookViewId="0">
      <selection activeCell="D29" sqref="D29"/>
    </sheetView>
  </sheetViews>
  <sheetFormatPr defaultRowHeight="15" x14ac:dyDescent="0.25"/>
  <cols>
    <col min="2" max="2" width="14.28515625" customWidth="1"/>
    <col min="4" max="4" width="10.42578125" customWidth="1"/>
  </cols>
  <sheetData>
    <row r="2" spans="1:5" x14ac:dyDescent="0.25">
      <c r="A2" t="s">
        <v>27</v>
      </c>
    </row>
    <row r="3" spans="1:5" x14ac:dyDescent="0.25">
      <c r="A3" t="s">
        <v>28</v>
      </c>
    </row>
    <row r="4" spans="1:5" x14ac:dyDescent="0.25">
      <c r="A4" t="s">
        <v>29</v>
      </c>
    </row>
    <row r="5" spans="1:5" x14ac:dyDescent="0.25">
      <c r="A5" t="s">
        <v>30</v>
      </c>
    </row>
    <row r="7" spans="1:5" x14ac:dyDescent="0.25">
      <c r="D7" t="s">
        <v>71</v>
      </c>
    </row>
    <row r="8" spans="1:5" x14ac:dyDescent="0.25">
      <c r="A8" s="18" t="s">
        <v>65</v>
      </c>
      <c r="B8" s="1" t="s">
        <v>66</v>
      </c>
      <c r="C8" s="18" t="s">
        <v>67</v>
      </c>
      <c r="D8" s="1" t="s">
        <v>70</v>
      </c>
      <c r="E8" s="1"/>
    </row>
    <row r="9" spans="1:5" x14ac:dyDescent="0.25">
      <c r="A9" s="18" t="s">
        <v>31</v>
      </c>
      <c r="B9" s="1" t="s">
        <v>68</v>
      </c>
      <c r="C9" s="18" t="s">
        <v>69</v>
      </c>
      <c r="D9" s="1"/>
      <c r="E9" s="1"/>
    </row>
    <row r="10" spans="1:5" x14ac:dyDescent="0.25">
      <c r="A10" s="18" t="s">
        <v>32</v>
      </c>
      <c r="B10" s="1"/>
      <c r="C10" s="18"/>
      <c r="D10" s="1"/>
      <c r="E10" s="1"/>
    </row>
    <row r="11" spans="1:5" x14ac:dyDescent="0.25">
      <c r="A11" s="18" t="s">
        <v>33</v>
      </c>
      <c r="B11" s="1"/>
      <c r="C11" s="18"/>
      <c r="D11" s="1"/>
      <c r="E11" s="1"/>
    </row>
    <row r="12" spans="1:5" x14ac:dyDescent="0.25">
      <c r="A12" s="18" t="s">
        <v>34</v>
      </c>
      <c r="B12" s="1"/>
      <c r="C12" s="18"/>
      <c r="D12" s="1"/>
      <c r="E12" s="1"/>
    </row>
    <row r="13" spans="1:5" x14ac:dyDescent="0.25">
      <c r="A13" s="18" t="s">
        <v>35</v>
      </c>
      <c r="B13" s="1"/>
      <c r="C13" s="18"/>
      <c r="D13" s="1"/>
      <c r="E13" s="1"/>
    </row>
    <row r="14" spans="1:5" x14ac:dyDescent="0.25">
      <c r="A14" s="18" t="s">
        <v>36</v>
      </c>
      <c r="B14" s="1"/>
      <c r="C14" s="18"/>
      <c r="D14" s="1"/>
      <c r="E14" s="1"/>
    </row>
    <row r="15" spans="1:5" x14ac:dyDescent="0.25">
      <c r="A15" s="18" t="s">
        <v>37</v>
      </c>
      <c r="B15" s="1"/>
      <c r="C15" s="18"/>
      <c r="D15" s="1"/>
      <c r="E15" s="1"/>
    </row>
    <row r="16" spans="1:5" x14ac:dyDescent="0.25">
      <c r="A16" s="18" t="s">
        <v>38</v>
      </c>
      <c r="B16" s="1"/>
      <c r="C16" s="18"/>
      <c r="D16" s="1"/>
      <c r="E16" s="1"/>
    </row>
    <row r="17" spans="1:5" x14ac:dyDescent="0.25">
      <c r="A17" s="18" t="s">
        <v>39</v>
      </c>
      <c r="B17" s="1"/>
      <c r="C17" s="18"/>
      <c r="D17" s="1"/>
      <c r="E17" s="1"/>
    </row>
    <row r="18" spans="1:5" x14ac:dyDescent="0.25">
      <c r="A18" s="18" t="s">
        <v>40</v>
      </c>
      <c r="B18" s="1" t="s">
        <v>53</v>
      </c>
      <c r="C18" s="18" t="s">
        <v>54</v>
      </c>
      <c r="D18" s="1"/>
      <c r="E18" s="1"/>
    </row>
    <row r="19" spans="1:5" x14ac:dyDescent="0.25">
      <c r="A19" s="18" t="s">
        <v>41</v>
      </c>
      <c r="B19" s="1" t="s">
        <v>62</v>
      </c>
      <c r="C19" s="18" t="s">
        <v>54</v>
      </c>
      <c r="D19" s="1">
        <v>320</v>
      </c>
      <c r="E19" s="1"/>
    </row>
    <row r="20" spans="1:5" x14ac:dyDescent="0.25">
      <c r="A20" s="18" t="s">
        <v>42</v>
      </c>
      <c r="B20" s="1" t="s">
        <v>61</v>
      </c>
      <c r="C20" s="18" t="s">
        <v>55</v>
      </c>
      <c r="D20" s="1">
        <v>213</v>
      </c>
      <c r="E20" s="1"/>
    </row>
    <row r="21" spans="1:5" x14ac:dyDescent="0.25">
      <c r="A21" s="18" t="s">
        <v>43</v>
      </c>
      <c r="B21" s="1" t="s">
        <v>53</v>
      </c>
      <c r="C21" s="18" t="s">
        <v>55</v>
      </c>
      <c r="D21" s="1"/>
      <c r="E21" s="1"/>
    </row>
    <row r="22" spans="1:5" x14ac:dyDescent="0.25">
      <c r="A22" s="18" t="s">
        <v>44</v>
      </c>
      <c r="B22" s="1" t="s">
        <v>56</v>
      </c>
      <c r="C22" s="18" t="s">
        <v>55</v>
      </c>
      <c r="D22" s="1">
        <v>320</v>
      </c>
      <c r="E22" s="1"/>
    </row>
    <row r="23" spans="1:5" x14ac:dyDescent="0.25">
      <c r="A23" s="18" t="s">
        <v>45</v>
      </c>
      <c r="B23" s="1" t="s">
        <v>120</v>
      </c>
      <c r="C23" s="18" t="s">
        <v>55</v>
      </c>
      <c r="D23" s="1">
        <v>320</v>
      </c>
      <c r="E23" s="1"/>
    </row>
    <row r="24" spans="1:5" x14ac:dyDescent="0.25">
      <c r="A24" s="18" t="s">
        <v>46</v>
      </c>
      <c r="B24" s="1" t="s">
        <v>57</v>
      </c>
      <c r="C24" s="18" t="s">
        <v>55</v>
      </c>
      <c r="D24" s="1">
        <v>320</v>
      </c>
      <c r="E24" s="1"/>
    </row>
    <row r="25" spans="1:5" x14ac:dyDescent="0.25">
      <c r="A25" s="18" t="s">
        <v>47</v>
      </c>
      <c r="B25" s="1" t="s">
        <v>58</v>
      </c>
      <c r="C25" s="18" t="s">
        <v>59</v>
      </c>
      <c r="D25" s="1">
        <v>640</v>
      </c>
      <c r="E25" s="1"/>
    </row>
    <row r="26" spans="1:5" x14ac:dyDescent="0.25">
      <c r="A26" s="18" t="s">
        <v>48</v>
      </c>
      <c r="B26" s="1" t="s">
        <v>20</v>
      </c>
      <c r="C26" s="18" t="s">
        <v>59</v>
      </c>
      <c r="D26" s="1">
        <v>640</v>
      </c>
      <c r="E26" s="1"/>
    </row>
    <row r="27" spans="1:5" x14ac:dyDescent="0.25">
      <c r="A27" s="18" t="s">
        <v>49</v>
      </c>
      <c r="B27" s="1" t="s">
        <v>60</v>
      </c>
      <c r="C27" s="18" t="s">
        <v>54</v>
      </c>
      <c r="D27" s="1">
        <v>213</v>
      </c>
      <c r="E27" s="1"/>
    </row>
    <row r="28" spans="1:5" x14ac:dyDescent="0.25">
      <c r="A28" s="18" t="s">
        <v>50</v>
      </c>
      <c r="B28" s="1" t="s">
        <v>121</v>
      </c>
      <c r="C28" s="18" t="s">
        <v>55</v>
      </c>
      <c r="D28" s="1">
        <v>320</v>
      </c>
      <c r="E28" s="1"/>
    </row>
    <row r="29" spans="1:5" x14ac:dyDescent="0.25">
      <c r="A29" s="18" t="s">
        <v>51</v>
      </c>
      <c r="B29" s="1" t="s">
        <v>63</v>
      </c>
      <c r="C29" s="18" t="s">
        <v>59</v>
      </c>
      <c r="D29" s="1">
        <v>640</v>
      </c>
      <c r="E29" s="1"/>
    </row>
    <row r="30" spans="1:5" x14ac:dyDescent="0.25">
      <c r="A30" s="18" t="s">
        <v>52</v>
      </c>
      <c r="B30" s="1" t="s">
        <v>73</v>
      </c>
      <c r="C30" s="18" t="s">
        <v>59</v>
      </c>
      <c r="D30" s="1">
        <v>640</v>
      </c>
      <c r="E30" s="1"/>
    </row>
    <row r="31" spans="1:5" x14ac:dyDescent="0.25">
      <c r="A31" s="18" t="s">
        <v>72</v>
      </c>
      <c r="B31" s="1" t="s">
        <v>64</v>
      </c>
      <c r="C31" s="18" t="s">
        <v>55</v>
      </c>
      <c r="D31" s="1">
        <v>320</v>
      </c>
      <c r="E31" s="1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17" sqref="Q17"/>
    </sheetView>
  </sheetViews>
  <sheetFormatPr defaultRowHeight="15" x14ac:dyDescent="0.25"/>
  <sheetData/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>
      <selection activeCell="B2" sqref="B2"/>
    </sheetView>
  </sheetViews>
  <sheetFormatPr defaultRowHeight="15" x14ac:dyDescent="0.25"/>
  <cols>
    <col min="1" max="2" width="11.28515625" customWidth="1"/>
    <col min="9" max="9" width="9.140625" customWidth="1"/>
  </cols>
  <sheetData>
    <row r="1" spans="1:18" ht="15.75" thickBot="1" x14ac:dyDescent="0.3">
      <c r="A1" s="286" t="s">
        <v>117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</row>
    <row r="2" spans="1:18" ht="15.75" thickBot="1" x14ac:dyDescent="0.3">
      <c r="A2" s="288" t="s">
        <v>99</v>
      </c>
      <c r="B2" s="247" t="s">
        <v>136</v>
      </c>
      <c r="C2" s="290" t="s">
        <v>101</v>
      </c>
      <c r="D2" s="291"/>
      <c r="E2" s="290" t="s">
        <v>102</v>
      </c>
      <c r="F2" s="291"/>
      <c r="G2" s="292" t="s">
        <v>104</v>
      </c>
      <c r="H2" s="293"/>
      <c r="I2" s="292" t="s">
        <v>103</v>
      </c>
      <c r="J2" s="293"/>
    </row>
    <row r="3" spans="1:18" x14ac:dyDescent="0.25">
      <c r="A3" s="289"/>
      <c r="B3" s="246"/>
      <c r="C3" s="152" t="s">
        <v>100</v>
      </c>
      <c r="D3" s="153" t="s">
        <v>6</v>
      </c>
      <c r="E3" s="153" t="s">
        <v>100</v>
      </c>
      <c r="F3" s="153" t="s">
        <v>6</v>
      </c>
      <c r="G3" s="79" t="s">
        <v>100</v>
      </c>
      <c r="H3" s="154" t="s">
        <v>6</v>
      </c>
      <c r="I3" s="79" t="s">
        <v>100</v>
      </c>
      <c r="J3" s="154" t="s">
        <v>6</v>
      </c>
    </row>
    <row r="4" spans="1:18" x14ac:dyDescent="0.25">
      <c r="A4" s="161">
        <v>44927</v>
      </c>
      <c r="B4" s="106">
        <f>J4-I4</f>
        <v>182</v>
      </c>
      <c r="C4" s="93"/>
      <c r="D4" s="106">
        <v>79.5</v>
      </c>
      <c r="E4" s="93"/>
      <c r="F4" s="106">
        <v>125.5</v>
      </c>
      <c r="G4" s="93"/>
      <c r="H4" s="106">
        <v>276</v>
      </c>
      <c r="I4" s="106">
        <f>D4+F4+H4</f>
        <v>481</v>
      </c>
      <c r="J4" s="93">
        <v>663</v>
      </c>
    </row>
    <row r="5" spans="1:18" x14ac:dyDescent="0.25">
      <c r="A5" s="164">
        <v>44928</v>
      </c>
      <c r="B5" s="105">
        <f t="shared" ref="B5:B34" si="0">J5-I5</f>
        <v>212</v>
      </c>
      <c r="C5" s="90">
        <v>50370</v>
      </c>
      <c r="D5" s="151">
        <f t="shared" ref="D5:H8" si="1">C6-C5</f>
        <v>100</v>
      </c>
      <c r="E5" s="90">
        <v>18794</v>
      </c>
      <c r="F5" s="151">
        <f t="shared" si="1"/>
        <v>126</v>
      </c>
      <c r="G5" s="90">
        <v>706284</v>
      </c>
      <c r="H5" s="151">
        <f t="shared" si="1"/>
        <v>266</v>
      </c>
      <c r="I5" s="105">
        <f t="shared" ref="I5" si="2">D5+F5+H5</f>
        <v>492</v>
      </c>
      <c r="J5" s="105">
        <v>704</v>
      </c>
    </row>
    <row r="6" spans="1:18" x14ac:dyDescent="0.25">
      <c r="A6" s="164">
        <v>44929</v>
      </c>
      <c r="B6" s="105">
        <f t="shared" si="0"/>
        <v>204</v>
      </c>
      <c r="C6" s="150">
        <v>50470</v>
      </c>
      <c r="D6" s="151">
        <f t="shared" si="1"/>
        <v>122</v>
      </c>
      <c r="E6" s="150">
        <v>18920</v>
      </c>
      <c r="F6" s="151">
        <f t="shared" si="1"/>
        <v>121</v>
      </c>
      <c r="G6" s="150">
        <v>706550</v>
      </c>
      <c r="H6" s="151">
        <f t="shared" si="1"/>
        <v>284</v>
      </c>
      <c r="I6" s="151">
        <f>D6+F6+H6</f>
        <v>527</v>
      </c>
      <c r="J6" s="151">
        <v>731</v>
      </c>
    </row>
    <row r="7" spans="1:18" x14ac:dyDescent="0.25">
      <c r="A7" s="164">
        <v>44930</v>
      </c>
      <c r="B7" s="105">
        <f t="shared" si="0"/>
        <v>195</v>
      </c>
      <c r="C7" s="150">
        <v>50592</v>
      </c>
      <c r="D7" s="151">
        <f t="shared" si="1"/>
        <v>133</v>
      </c>
      <c r="E7" s="150">
        <v>19041</v>
      </c>
      <c r="F7" s="151">
        <f t="shared" si="1"/>
        <v>123</v>
      </c>
      <c r="G7" s="150">
        <v>706834</v>
      </c>
      <c r="H7" s="151">
        <f t="shared" si="1"/>
        <v>297</v>
      </c>
      <c r="I7" s="151">
        <f t="shared" ref="I7:I34" si="3">D7+F7+H7</f>
        <v>553</v>
      </c>
      <c r="J7" s="151">
        <v>748</v>
      </c>
    </row>
    <row r="8" spans="1:18" x14ac:dyDescent="0.25">
      <c r="A8" s="164">
        <v>44931</v>
      </c>
      <c r="B8" s="105">
        <f t="shared" si="0"/>
        <v>211</v>
      </c>
      <c r="C8" s="90">
        <v>50725</v>
      </c>
      <c r="D8" s="151">
        <f t="shared" si="1"/>
        <v>145</v>
      </c>
      <c r="E8" s="90">
        <v>19164</v>
      </c>
      <c r="F8" s="151">
        <f t="shared" si="1"/>
        <v>131</v>
      </c>
      <c r="G8" s="90">
        <v>707131</v>
      </c>
      <c r="H8" s="151">
        <f t="shared" si="1"/>
        <v>272</v>
      </c>
      <c r="I8" s="105">
        <f t="shared" si="3"/>
        <v>548</v>
      </c>
      <c r="J8" s="105">
        <v>759</v>
      </c>
    </row>
    <row r="9" spans="1:18" x14ac:dyDescent="0.25">
      <c r="A9" s="164">
        <v>44932</v>
      </c>
      <c r="B9" s="105">
        <f t="shared" si="0"/>
        <v>220</v>
      </c>
      <c r="C9" s="90">
        <v>50870</v>
      </c>
      <c r="D9" s="105">
        <f>D8</f>
        <v>145</v>
      </c>
      <c r="E9" s="90">
        <v>19295</v>
      </c>
      <c r="F9" s="105">
        <f>F8</f>
        <v>131</v>
      </c>
      <c r="G9" s="90">
        <v>707403</v>
      </c>
      <c r="H9" s="105">
        <f>H8</f>
        <v>272</v>
      </c>
      <c r="I9" s="105">
        <f t="shared" si="3"/>
        <v>548</v>
      </c>
      <c r="J9" s="105">
        <v>768</v>
      </c>
    </row>
    <row r="10" spans="1:18" x14ac:dyDescent="0.25">
      <c r="A10" s="161">
        <v>44933</v>
      </c>
      <c r="B10" s="106">
        <f t="shared" si="0"/>
        <v>197.5</v>
      </c>
      <c r="C10" s="93"/>
      <c r="D10" s="163">
        <f>(C12-C9-D9)/2</f>
        <v>131</v>
      </c>
      <c r="E10" s="93"/>
      <c r="F10" s="163">
        <f>(E12-E9-F9)/2</f>
        <v>130</v>
      </c>
      <c r="G10" s="93"/>
      <c r="H10" s="163">
        <f>(G12-G9-H9)/2</f>
        <v>294.5</v>
      </c>
      <c r="I10" s="106">
        <f t="shared" si="3"/>
        <v>555.5</v>
      </c>
      <c r="J10" s="106">
        <v>753</v>
      </c>
    </row>
    <row r="11" spans="1:18" x14ac:dyDescent="0.25">
      <c r="A11" s="161">
        <v>44934</v>
      </c>
      <c r="B11" s="106">
        <f t="shared" si="0"/>
        <v>196.5</v>
      </c>
      <c r="C11" s="93"/>
      <c r="D11" s="163">
        <f>(C12-C9-D9)/2</f>
        <v>131</v>
      </c>
      <c r="E11" s="93"/>
      <c r="F11" s="163">
        <f>(E12-E9-F9)/2</f>
        <v>130</v>
      </c>
      <c r="G11" s="93"/>
      <c r="H11" s="163">
        <f>(G12-G9-H9)/2</f>
        <v>294.5</v>
      </c>
      <c r="I11" s="106">
        <f t="shared" si="3"/>
        <v>555.5</v>
      </c>
      <c r="J11" s="106">
        <v>752</v>
      </c>
    </row>
    <row r="12" spans="1:18" x14ac:dyDescent="0.25">
      <c r="A12" s="164">
        <v>44935</v>
      </c>
      <c r="B12" s="105">
        <f t="shared" si="0"/>
        <v>249</v>
      </c>
      <c r="C12" s="90">
        <v>51277</v>
      </c>
      <c r="D12" s="151">
        <f t="shared" ref="D12:H15" si="4">C13-C12</f>
        <v>133</v>
      </c>
      <c r="E12" s="90">
        <v>19686</v>
      </c>
      <c r="F12" s="151">
        <f t="shared" si="4"/>
        <v>128</v>
      </c>
      <c r="G12" s="90">
        <v>708264</v>
      </c>
      <c r="H12" s="151">
        <f t="shared" si="4"/>
        <v>285</v>
      </c>
      <c r="I12" s="105">
        <f t="shared" si="3"/>
        <v>546</v>
      </c>
      <c r="J12" s="105">
        <v>795</v>
      </c>
    </row>
    <row r="13" spans="1:18" x14ac:dyDescent="0.25">
      <c r="A13" s="164">
        <v>44936</v>
      </c>
      <c r="B13" s="105">
        <f t="shared" si="0"/>
        <v>207</v>
      </c>
      <c r="C13" s="90">
        <v>51410</v>
      </c>
      <c r="D13" s="151">
        <f t="shared" si="4"/>
        <v>136</v>
      </c>
      <c r="E13" s="90">
        <v>19814</v>
      </c>
      <c r="F13" s="151">
        <f t="shared" si="4"/>
        <v>128</v>
      </c>
      <c r="G13" s="90">
        <v>708549</v>
      </c>
      <c r="H13" s="151">
        <f t="shared" si="4"/>
        <v>299</v>
      </c>
      <c r="I13" s="105">
        <f t="shared" si="3"/>
        <v>563</v>
      </c>
      <c r="J13" s="105">
        <v>770</v>
      </c>
    </row>
    <row r="14" spans="1:18" x14ac:dyDescent="0.25">
      <c r="A14" s="164">
        <v>44937</v>
      </c>
      <c r="B14" s="105">
        <f t="shared" si="0"/>
        <v>223</v>
      </c>
      <c r="C14" s="90">
        <v>51546</v>
      </c>
      <c r="D14" s="151">
        <f t="shared" si="4"/>
        <v>132</v>
      </c>
      <c r="E14" s="90">
        <v>19942</v>
      </c>
      <c r="F14" s="151">
        <f t="shared" si="4"/>
        <v>125</v>
      </c>
      <c r="G14" s="90">
        <v>708848</v>
      </c>
      <c r="H14" s="151">
        <f t="shared" si="4"/>
        <v>301</v>
      </c>
      <c r="I14" s="105">
        <f t="shared" si="3"/>
        <v>558</v>
      </c>
      <c r="J14" s="105">
        <v>781</v>
      </c>
    </row>
    <row r="15" spans="1:18" x14ac:dyDescent="0.25">
      <c r="A15" s="164">
        <v>44938</v>
      </c>
      <c r="B15" s="105">
        <f t="shared" si="0"/>
        <v>237</v>
      </c>
      <c r="C15" s="90">
        <v>51678</v>
      </c>
      <c r="D15" s="151">
        <f t="shared" si="4"/>
        <v>129</v>
      </c>
      <c r="E15" s="90">
        <v>20067</v>
      </c>
      <c r="F15" s="151">
        <f t="shared" si="4"/>
        <v>125</v>
      </c>
      <c r="G15" s="90">
        <v>709149</v>
      </c>
      <c r="H15" s="151">
        <f t="shared" si="4"/>
        <v>284</v>
      </c>
      <c r="I15" s="105">
        <f t="shared" si="3"/>
        <v>538</v>
      </c>
      <c r="J15" s="105">
        <v>775</v>
      </c>
    </row>
    <row r="16" spans="1:18" x14ac:dyDescent="0.25">
      <c r="A16" s="164">
        <v>44939</v>
      </c>
      <c r="B16" s="105">
        <f t="shared" si="0"/>
        <v>169</v>
      </c>
      <c r="C16" s="90">
        <v>51807</v>
      </c>
      <c r="D16" s="105">
        <f>D15</f>
        <v>129</v>
      </c>
      <c r="E16" s="90">
        <v>20192</v>
      </c>
      <c r="F16" s="105">
        <f>F15</f>
        <v>125</v>
      </c>
      <c r="G16" s="90">
        <v>709433</v>
      </c>
      <c r="H16" s="105">
        <f>H15</f>
        <v>284</v>
      </c>
      <c r="I16" s="105">
        <f t="shared" si="3"/>
        <v>538</v>
      </c>
      <c r="J16" s="90">
        <v>707</v>
      </c>
    </row>
    <row r="17" spans="1:11" x14ac:dyDescent="0.25">
      <c r="A17" s="161">
        <v>44940</v>
      </c>
      <c r="B17" s="106">
        <f t="shared" si="0"/>
        <v>235</v>
      </c>
      <c r="C17" s="93"/>
      <c r="D17" s="163">
        <f>(C19-C16-D16)/2</f>
        <v>131</v>
      </c>
      <c r="E17" s="93"/>
      <c r="F17" s="163">
        <f>(E19-E16-F16)/2</f>
        <v>125.5</v>
      </c>
      <c r="G17" s="93"/>
      <c r="H17" s="163">
        <f>(G19-G16-H16)/2</f>
        <v>209.5</v>
      </c>
      <c r="I17" s="106">
        <f t="shared" si="3"/>
        <v>466</v>
      </c>
      <c r="J17" s="106">
        <v>701</v>
      </c>
    </row>
    <row r="18" spans="1:11" x14ac:dyDescent="0.25">
      <c r="A18" s="161">
        <v>44941</v>
      </c>
      <c r="B18" s="106">
        <f t="shared" si="0"/>
        <v>236</v>
      </c>
      <c r="C18" s="93"/>
      <c r="D18" s="163">
        <f>(C19-C16-D16)/2</f>
        <v>131</v>
      </c>
      <c r="E18" s="93"/>
      <c r="F18" s="163">
        <f>(E19-E16-F16)/2</f>
        <v>125.5</v>
      </c>
      <c r="G18" s="93"/>
      <c r="H18" s="163">
        <f>(G19-G16-H16)/2</f>
        <v>209.5</v>
      </c>
      <c r="I18" s="106">
        <f t="shared" si="3"/>
        <v>466</v>
      </c>
      <c r="J18" s="106">
        <v>702</v>
      </c>
    </row>
    <row r="19" spans="1:11" x14ac:dyDescent="0.25">
      <c r="A19" s="164">
        <v>44942</v>
      </c>
      <c r="B19" s="105">
        <f t="shared" si="0"/>
        <v>216</v>
      </c>
      <c r="C19" s="90">
        <v>52198</v>
      </c>
      <c r="D19" s="151">
        <f t="shared" ref="D19:H22" si="5">C20-C19</f>
        <v>133</v>
      </c>
      <c r="E19" s="90">
        <v>20568</v>
      </c>
      <c r="F19" s="151">
        <f t="shared" si="5"/>
        <v>122</v>
      </c>
      <c r="G19" s="90">
        <v>710136</v>
      </c>
      <c r="H19" s="151">
        <f t="shared" si="5"/>
        <v>254</v>
      </c>
      <c r="I19" s="105">
        <f t="shared" si="3"/>
        <v>509</v>
      </c>
      <c r="J19" s="105">
        <v>725</v>
      </c>
      <c r="K19" s="107"/>
    </row>
    <row r="20" spans="1:11" x14ac:dyDescent="0.25">
      <c r="A20" s="164">
        <v>44943</v>
      </c>
      <c r="B20" s="105">
        <f t="shared" si="0"/>
        <v>228</v>
      </c>
      <c r="C20" s="90">
        <v>52331</v>
      </c>
      <c r="D20" s="151">
        <f t="shared" si="5"/>
        <v>135</v>
      </c>
      <c r="E20" s="90">
        <v>20690</v>
      </c>
      <c r="F20" s="151">
        <f t="shared" si="5"/>
        <v>121</v>
      </c>
      <c r="G20" s="90">
        <v>710390</v>
      </c>
      <c r="H20" s="151">
        <f t="shared" si="5"/>
        <v>238</v>
      </c>
      <c r="I20" s="105">
        <f t="shared" si="3"/>
        <v>494</v>
      </c>
      <c r="J20" s="105">
        <v>722</v>
      </c>
      <c r="K20" s="107"/>
    </row>
    <row r="21" spans="1:11" x14ac:dyDescent="0.25">
      <c r="A21" s="164">
        <v>44944</v>
      </c>
      <c r="B21" s="105">
        <f t="shared" si="0"/>
        <v>222</v>
      </c>
      <c r="C21" s="90">
        <v>52466</v>
      </c>
      <c r="D21" s="151">
        <f t="shared" si="5"/>
        <v>136</v>
      </c>
      <c r="E21" s="90">
        <v>20811</v>
      </c>
      <c r="F21" s="151">
        <f t="shared" si="5"/>
        <v>118</v>
      </c>
      <c r="G21" s="90">
        <v>710628</v>
      </c>
      <c r="H21" s="151">
        <f t="shared" si="5"/>
        <v>244</v>
      </c>
      <c r="I21" s="105">
        <f t="shared" si="3"/>
        <v>498</v>
      </c>
      <c r="J21" s="105">
        <v>720</v>
      </c>
      <c r="K21" s="107"/>
    </row>
    <row r="22" spans="1:11" x14ac:dyDescent="0.25">
      <c r="A22" s="164">
        <v>44945</v>
      </c>
      <c r="B22" s="105">
        <f t="shared" si="0"/>
        <v>225</v>
      </c>
      <c r="C22" s="90">
        <v>52602</v>
      </c>
      <c r="D22" s="151">
        <f t="shared" si="5"/>
        <v>145</v>
      </c>
      <c r="E22" s="90">
        <v>20929</v>
      </c>
      <c r="F22" s="151">
        <f t="shared" si="5"/>
        <v>115</v>
      </c>
      <c r="G22" s="90">
        <v>710872</v>
      </c>
      <c r="H22" s="151">
        <f t="shared" si="5"/>
        <v>244</v>
      </c>
      <c r="I22" s="105">
        <f t="shared" si="3"/>
        <v>504</v>
      </c>
      <c r="J22" s="105">
        <v>729</v>
      </c>
      <c r="K22" s="107"/>
    </row>
    <row r="23" spans="1:11" x14ac:dyDescent="0.25">
      <c r="A23" s="164">
        <v>44946</v>
      </c>
      <c r="B23" s="105">
        <f t="shared" si="0"/>
        <v>235</v>
      </c>
      <c r="C23" s="90">
        <v>52747</v>
      </c>
      <c r="D23" s="105">
        <f>D22</f>
        <v>145</v>
      </c>
      <c r="E23" s="90">
        <v>21044</v>
      </c>
      <c r="F23" s="105">
        <f>F22</f>
        <v>115</v>
      </c>
      <c r="G23" s="90">
        <v>711116</v>
      </c>
      <c r="H23" s="105">
        <f>H22</f>
        <v>244</v>
      </c>
      <c r="I23" s="105">
        <f t="shared" si="3"/>
        <v>504</v>
      </c>
      <c r="J23" s="90">
        <v>739</v>
      </c>
    </row>
    <row r="24" spans="1:11" x14ac:dyDescent="0.25">
      <c r="A24" s="161">
        <v>44947</v>
      </c>
      <c r="B24" s="106">
        <f t="shared" si="0"/>
        <v>205.5</v>
      </c>
      <c r="C24" s="93"/>
      <c r="D24" s="163">
        <f>(C26-C23-D23)/2</f>
        <v>142.5</v>
      </c>
      <c r="E24" s="93"/>
      <c r="F24" s="163">
        <f>(E26-E23-F23)/2</f>
        <v>116</v>
      </c>
      <c r="G24" s="93"/>
      <c r="H24" s="163">
        <f>(G26-G23-H23)/2</f>
        <v>255</v>
      </c>
      <c r="I24" s="106">
        <f t="shared" si="3"/>
        <v>513.5</v>
      </c>
      <c r="J24" s="106">
        <v>719</v>
      </c>
    </row>
    <row r="25" spans="1:11" x14ac:dyDescent="0.25">
      <c r="A25" s="161">
        <v>44948</v>
      </c>
      <c r="B25" s="106">
        <f t="shared" si="0"/>
        <v>222.5</v>
      </c>
      <c r="C25" s="93"/>
      <c r="D25" s="163">
        <f>(C26-C23-D23)/2</f>
        <v>142.5</v>
      </c>
      <c r="E25" s="93"/>
      <c r="F25" s="163">
        <f>(E26-E23-F23)/2</f>
        <v>116</v>
      </c>
      <c r="G25" s="93"/>
      <c r="H25" s="163">
        <f>(G26-G23-H23)/2</f>
        <v>255</v>
      </c>
      <c r="I25" s="106">
        <f t="shared" si="3"/>
        <v>513.5</v>
      </c>
      <c r="J25" s="106">
        <v>736</v>
      </c>
    </row>
    <row r="26" spans="1:11" x14ac:dyDescent="0.25">
      <c r="A26" s="164">
        <v>44949</v>
      </c>
      <c r="B26" s="105">
        <f t="shared" si="0"/>
        <v>224</v>
      </c>
      <c r="C26" s="90">
        <v>53177</v>
      </c>
      <c r="D26" s="151">
        <f t="shared" ref="D26:H29" si="6">C27-C26</f>
        <v>141</v>
      </c>
      <c r="E26" s="90">
        <v>21391</v>
      </c>
      <c r="F26" s="151">
        <f t="shared" si="6"/>
        <v>146</v>
      </c>
      <c r="G26" s="90">
        <v>711870</v>
      </c>
      <c r="H26" s="151">
        <f t="shared" si="6"/>
        <v>251</v>
      </c>
      <c r="I26" s="105">
        <f t="shared" si="3"/>
        <v>538</v>
      </c>
      <c r="J26" s="105">
        <v>762</v>
      </c>
    </row>
    <row r="27" spans="1:11" x14ac:dyDescent="0.25">
      <c r="A27" s="164">
        <v>44950</v>
      </c>
      <c r="B27" s="105">
        <f t="shared" si="0"/>
        <v>215</v>
      </c>
      <c r="C27" s="90">
        <v>53318</v>
      </c>
      <c r="D27" s="151">
        <f t="shared" si="6"/>
        <v>141</v>
      </c>
      <c r="E27" s="90">
        <v>21537</v>
      </c>
      <c r="F27" s="151">
        <f t="shared" si="6"/>
        <v>155</v>
      </c>
      <c r="G27" s="90">
        <v>712121</v>
      </c>
      <c r="H27" s="151">
        <f t="shared" si="6"/>
        <v>262</v>
      </c>
      <c r="I27" s="105">
        <f t="shared" si="3"/>
        <v>558</v>
      </c>
      <c r="J27" s="105">
        <v>773</v>
      </c>
    </row>
    <row r="28" spans="1:11" x14ac:dyDescent="0.25">
      <c r="A28" s="164">
        <v>44951</v>
      </c>
      <c r="B28" s="105">
        <f t="shared" si="0"/>
        <v>156</v>
      </c>
      <c r="C28" s="90">
        <v>53459</v>
      </c>
      <c r="D28" s="151">
        <f t="shared" si="6"/>
        <v>137</v>
      </c>
      <c r="E28" s="90">
        <v>21692</v>
      </c>
      <c r="F28" s="151">
        <f t="shared" si="6"/>
        <v>148</v>
      </c>
      <c r="G28" s="90">
        <v>712383</v>
      </c>
      <c r="H28" s="151">
        <f t="shared" si="6"/>
        <v>456</v>
      </c>
      <c r="I28" s="105">
        <f t="shared" si="3"/>
        <v>741</v>
      </c>
      <c r="J28" s="105">
        <v>897</v>
      </c>
    </row>
    <row r="29" spans="1:11" x14ac:dyDescent="0.25">
      <c r="A29" s="164">
        <v>44952</v>
      </c>
      <c r="B29" s="105">
        <f t="shared" si="0"/>
        <v>206</v>
      </c>
      <c r="C29" s="90">
        <v>53596</v>
      </c>
      <c r="D29" s="151">
        <f t="shared" si="6"/>
        <v>143</v>
      </c>
      <c r="E29" s="90">
        <v>21840</v>
      </c>
      <c r="F29" s="151">
        <f t="shared" si="6"/>
        <v>151</v>
      </c>
      <c r="G29" s="90">
        <v>712839</v>
      </c>
      <c r="H29" s="151">
        <f t="shared" si="6"/>
        <v>593</v>
      </c>
      <c r="I29" s="105">
        <f t="shared" si="3"/>
        <v>887</v>
      </c>
      <c r="J29" s="105">
        <v>1093</v>
      </c>
    </row>
    <row r="30" spans="1:11" x14ac:dyDescent="0.25">
      <c r="A30" s="164">
        <v>44953</v>
      </c>
      <c r="B30" s="105">
        <f t="shared" si="0"/>
        <v>253</v>
      </c>
      <c r="C30" s="90">
        <v>53739</v>
      </c>
      <c r="D30" s="167">
        <f>D29</f>
        <v>143</v>
      </c>
      <c r="E30" s="90">
        <v>21991</v>
      </c>
      <c r="F30" s="105">
        <f>F29</f>
        <v>151</v>
      </c>
      <c r="G30" s="90">
        <v>713432</v>
      </c>
      <c r="H30" s="105">
        <f>H29</f>
        <v>593</v>
      </c>
      <c r="I30" s="105">
        <f t="shared" si="3"/>
        <v>887</v>
      </c>
      <c r="J30" s="90">
        <v>1140</v>
      </c>
    </row>
    <row r="31" spans="1:11" x14ac:dyDescent="0.25">
      <c r="A31" s="161">
        <v>44954</v>
      </c>
      <c r="B31" s="106">
        <f t="shared" si="0"/>
        <v>215</v>
      </c>
      <c r="C31" s="93"/>
      <c r="D31" s="163">
        <f>(C33-C30-D30)/2</f>
        <v>140</v>
      </c>
      <c r="E31" s="93"/>
      <c r="F31" s="163">
        <f>(E33-E30-F30)/2</f>
        <v>144</v>
      </c>
      <c r="G31" s="93"/>
      <c r="H31" s="163">
        <f>(G33-G30-H30)/2</f>
        <v>612</v>
      </c>
      <c r="I31" s="106">
        <f t="shared" si="3"/>
        <v>896</v>
      </c>
      <c r="J31" s="106">
        <v>1111</v>
      </c>
    </row>
    <row r="32" spans="1:11" x14ac:dyDescent="0.25">
      <c r="A32" s="161">
        <v>44955</v>
      </c>
      <c r="B32" s="106">
        <f t="shared" si="0"/>
        <v>244</v>
      </c>
      <c r="C32" s="93"/>
      <c r="D32" s="163">
        <f>(C33-C30-D30)/2</f>
        <v>140</v>
      </c>
      <c r="E32" s="93"/>
      <c r="F32" s="163">
        <f>(E33-E30-F30)/2</f>
        <v>144</v>
      </c>
      <c r="G32" s="93"/>
      <c r="H32" s="163">
        <f>(G33-G30-H30)/2</f>
        <v>612</v>
      </c>
      <c r="I32" s="106">
        <f t="shared" si="3"/>
        <v>896</v>
      </c>
      <c r="J32" s="106">
        <v>1140</v>
      </c>
    </row>
    <row r="33" spans="1:10" x14ac:dyDescent="0.25">
      <c r="A33" s="164">
        <v>44956</v>
      </c>
      <c r="B33" s="105">
        <f t="shared" si="0"/>
        <v>237</v>
      </c>
      <c r="C33" s="90">
        <v>54162</v>
      </c>
      <c r="D33" s="151">
        <f t="shared" ref="D33:H34" si="7">C34-C33</f>
        <v>137</v>
      </c>
      <c r="E33" s="90">
        <v>22430</v>
      </c>
      <c r="F33" s="151">
        <f t="shared" si="7"/>
        <v>147</v>
      </c>
      <c r="G33" s="90">
        <v>715249</v>
      </c>
      <c r="H33" s="151">
        <f t="shared" si="7"/>
        <v>591</v>
      </c>
      <c r="I33" s="151">
        <f t="shared" si="3"/>
        <v>875</v>
      </c>
      <c r="J33" s="105">
        <v>1112</v>
      </c>
    </row>
    <row r="34" spans="1:10" x14ac:dyDescent="0.25">
      <c r="A34" s="164">
        <v>44957</v>
      </c>
      <c r="B34" s="105">
        <f t="shared" si="0"/>
        <v>213</v>
      </c>
      <c r="C34" s="90">
        <v>54299</v>
      </c>
      <c r="D34" s="151">
        <f t="shared" si="7"/>
        <v>129</v>
      </c>
      <c r="E34" s="90">
        <v>22577</v>
      </c>
      <c r="F34" s="151">
        <f t="shared" si="7"/>
        <v>147</v>
      </c>
      <c r="G34" s="90">
        <v>715840</v>
      </c>
      <c r="H34" s="151">
        <f t="shared" si="7"/>
        <v>618</v>
      </c>
      <c r="I34" s="151">
        <f t="shared" si="3"/>
        <v>894</v>
      </c>
      <c r="J34" s="105">
        <v>1107</v>
      </c>
    </row>
    <row r="35" spans="1:10" x14ac:dyDescent="0.25">
      <c r="A35" s="164">
        <v>44958</v>
      </c>
      <c r="B35" s="160"/>
      <c r="C35" s="90">
        <v>54428</v>
      </c>
      <c r="D35" s="151"/>
      <c r="E35" s="90">
        <v>22724</v>
      </c>
      <c r="F35" s="90"/>
      <c r="G35" s="90">
        <v>716458</v>
      </c>
      <c r="H35" s="90"/>
      <c r="I35" s="151"/>
      <c r="J35" s="90"/>
    </row>
    <row r="36" spans="1:10" ht="15.75" thickBot="1" x14ac:dyDescent="0.3">
      <c r="A36" s="155" t="s">
        <v>18</v>
      </c>
      <c r="B36" s="248">
        <f>SUM(B4:B34)</f>
        <v>6691</v>
      </c>
      <c r="C36" s="156"/>
      <c r="D36" s="157">
        <f>SUM(D4:D35)</f>
        <v>4137.5</v>
      </c>
      <c r="E36" s="156"/>
      <c r="F36" s="157">
        <f>SUM(F4:F35)</f>
        <v>4055.5</v>
      </c>
      <c r="G36" s="158"/>
      <c r="H36" s="157">
        <f>SUM(H4:H35)</f>
        <v>10450</v>
      </c>
      <c r="I36" s="159">
        <f>SUM(I4:I34)</f>
        <v>18643</v>
      </c>
      <c r="J36" s="157">
        <f>SUM(J4:J35)</f>
        <v>25334</v>
      </c>
    </row>
    <row r="37" spans="1:10" x14ac:dyDescent="0.25">
      <c r="I37">
        <f>I36/16</f>
        <v>1165.1875</v>
      </c>
      <c r="J37">
        <f>J36/31</f>
        <v>817.22580645161293</v>
      </c>
    </row>
  </sheetData>
  <mergeCells count="6">
    <mergeCell ref="A1:R1"/>
    <mergeCell ref="A2:A3"/>
    <mergeCell ref="C2:D2"/>
    <mergeCell ref="E2:F2"/>
    <mergeCell ref="G2:H2"/>
    <mergeCell ref="I2:J2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14" sqref="U14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activeCell="K29" sqref="K29"/>
    </sheetView>
  </sheetViews>
  <sheetFormatPr defaultRowHeight="15" x14ac:dyDescent="0.25"/>
  <cols>
    <col min="1" max="1" width="11.28515625" customWidth="1"/>
    <col min="8" max="8" width="9.140625" customWidth="1"/>
  </cols>
  <sheetData>
    <row r="1" spans="1:17" ht="15.75" thickBot="1" x14ac:dyDescent="0.3">
      <c r="A1" s="286" t="s">
        <v>118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</row>
    <row r="2" spans="1:17" ht="15.75" thickBot="1" x14ac:dyDescent="0.3">
      <c r="A2" s="288" t="s">
        <v>99</v>
      </c>
      <c r="B2" s="290" t="s">
        <v>101</v>
      </c>
      <c r="C2" s="291"/>
      <c r="D2" s="290" t="s">
        <v>102</v>
      </c>
      <c r="E2" s="291"/>
      <c r="F2" s="292" t="s">
        <v>104</v>
      </c>
      <c r="G2" s="293"/>
      <c r="H2" s="292" t="s">
        <v>103</v>
      </c>
      <c r="I2" s="293"/>
    </row>
    <row r="3" spans="1:17" x14ac:dyDescent="0.25">
      <c r="A3" s="289"/>
      <c r="B3" s="152" t="s">
        <v>100</v>
      </c>
      <c r="C3" s="153" t="s">
        <v>6</v>
      </c>
      <c r="D3" s="153" t="s">
        <v>100</v>
      </c>
      <c r="E3" s="153" t="s">
        <v>6</v>
      </c>
      <c r="F3" s="79" t="s">
        <v>100</v>
      </c>
      <c r="G3" s="154" t="s">
        <v>6</v>
      </c>
      <c r="H3" s="79" t="s">
        <v>100</v>
      </c>
      <c r="I3" s="154" t="s">
        <v>6</v>
      </c>
    </row>
    <row r="4" spans="1:17" x14ac:dyDescent="0.25">
      <c r="A4" s="161">
        <v>44958</v>
      </c>
      <c r="B4" s="90">
        <v>54428</v>
      </c>
      <c r="C4" s="151">
        <f t="shared" ref="C4:G5" si="0">B5-B4</f>
        <v>130</v>
      </c>
      <c r="D4" s="90">
        <v>22724</v>
      </c>
      <c r="E4" s="90">
        <f t="shared" si="0"/>
        <v>149</v>
      </c>
      <c r="F4" s="90">
        <v>716458</v>
      </c>
      <c r="G4" s="90">
        <f t="shared" si="0"/>
        <v>593</v>
      </c>
      <c r="H4" s="105">
        <f>C4+E4+G4</f>
        <v>872</v>
      </c>
      <c r="I4" s="90">
        <v>1090</v>
      </c>
    </row>
    <row r="5" spans="1:17" x14ac:dyDescent="0.25">
      <c r="A5" s="161">
        <v>44959</v>
      </c>
      <c r="B5" s="90">
        <v>54558</v>
      </c>
      <c r="C5" s="151">
        <f t="shared" si="0"/>
        <v>134</v>
      </c>
      <c r="D5" s="90">
        <v>22873</v>
      </c>
      <c r="E5" s="151">
        <f t="shared" si="0"/>
        <v>152</v>
      </c>
      <c r="F5" s="90">
        <v>717051</v>
      </c>
      <c r="G5" s="151">
        <f t="shared" si="0"/>
        <v>496</v>
      </c>
      <c r="H5" s="105">
        <f t="shared" ref="H5:H31" si="1">C5+E5+G5</f>
        <v>782</v>
      </c>
      <c r="I5" s="105">
        <v>989</v>
      </c>
    </row>
    <row r="6" spans="1:17" x14ac:dyDescent="0.25">
      <c r="A6" s="161">
        <v>44960</v>
      </c>
      <c r="B6" s="150">
        <v>54692</v>
      </c>
      <c r="C6" s="151">
        <f>C5</f>
        <v>134</v>
      </c>
      <c r="D6" s="150">
        <v>23025</v>
      </c>
      <c r="E6" s="151">
        <f>E5</f>
        <v>152</v>
      </c>
      <c r="F6" s="150">
        <v>717547</v>
      </c>
      <c r="G6" s="151">
        <f>G5</f>
        <v>496</v>
      </c>
      <c r="H6" s="105">
        <f t="shared" si="1"/>
        <v>782</v>
      </c>
      <c r="I6" s="151">
        <v>1016</v>
      </c>
    </row>
    <row r="7" spans="1:17" x14ac:dyDescent="0.25">
      <c r="A7" s="161">
        <v>44961</v>
      </c>
      <c r="B7" s="93"/>
      <c r="C7" s="93">
        <f>(B9-B6-C6)/2</f>
        <v>130</v>
      </c>
      <c r="D7" s="93"/>
      <c r="E7" s="93">
        <f>(D9-D6-E6)/2</f>
        <v>144.5</v>
      </c>
      <c r="F7" s="93"/>
      <c r="G7" s="93">
        <f>(F9-F6-G6)/2</f>
        <v>616</v>
      </c>
      <c r="H7" s="106">
        <f t="shared" si="1"/>
        <v>890.5</v>
      </c>
      <c r="I7" s="93">
        <v>923</v>
      </c>
    </row>
    <row r="8" spans="1:17" x14ac:dyDescent="0.25">
      <c r="A8" s="161">
        <v>44962</v>
      </c>
      <c r="B8" s="93"/>
      <c r="C8" s="93">
        <f>(B9-B6-C6)/2</f>
        <v>130</v>
      </c>
      <c r="D8" s="93"/>
      <c r="E8" s="93">
        <f>(D9-D6-E6)/2</f>
        <v>144.5</v>
      </c>
      <c r="F8" s="93"/>
      <c r="G8" s="93">
        <f>(F9-F6-G6)/2</f>
        <v>616</v>
      </c>
      <c r="H8" s="106">
        <f t="shared" si="1"/>
        <v>890.5</v>
      </c>
      <c r="I8" s="93">
        <v>933</v>
      </c>
    </row>
    <row r="9" spans="1:17" x14ac:dyDescent="0.25">
      <c r="A9" s="161">
        <v>44963</v>
      </c>
      <c r="B9" s="90">
        <v>55086</v>
      </c>
      <c r="C9" s="105">
        <f>B10-B9</f>
        <v>151</v>
      </c>
      <c r="D9" s="90">
        <v>23466</v>
      </c>
      <c r="E9" s="105">
        <f>D10-D9</f>
        <v>141</v>
      </c>
      <c r="F9" s="90">
        <v>719275</v>
      </c>
      <c r="G9" s="105">
        <f>F10-F9</f>
        <v>561</v>
      </c>
      <c r="H9" s="105">
        <f t="shared" si="1"/>
        <v>853</v>
      </c>
      <c r="I9" s="105">
        <v>956</v>
      </c>
    </row>
    <row r="10" spans="1:17" x14ac:dyDescent="0.25">
      <c r="A10" s="161">
        <v>44964</v>
      </c>
      <c r="B10" s="90">
        <v>55237</v>
      </c>
      <c r="C10" s="105">
        <f t="shared" ref="C10:E12" si="2">B11-B10</f>
        <v>144</v>
      </c>
      <c r="D10" s="90">
        <v>23607</v>
      </c>
      <c r="E10" s="90">
        <f t="shared" si="2"/>
        <v>130</v>
      </c>
      <c r="F10" s="90">
        <v>719836</v>
      </c>
      <c r="G10" s="90">
        <f t="shared" ref="G10" si="3">F11-F10</f>
        <v>569</v>
      </c>
      <c r="H10" s="105">
        <f t="shared" si="1"/>
        <v>843</v>
      </c>
      <c r="I10" s="90">
        <v>926</v>
      </c>
    </row>
    <row r="11" spans="1:17" x14ac:dyDescent="0.25">
      <c r="A11" s="161">
        <v>44965</v>
      </c>
      <c r="B11" s="90">
        <v>55381</v>
      </c>
      <c r="C11" s="105">
        <f t="shared" si="2"/>
        <v>137</v>
      </c>
      <c r="D11" s="90">
        <v>23737</v>
      </c>
      <c r="E11" s="90">
        <f t="shared" si="2"/>
        <v>159</v>
      </c>
      <c r="F11" s="90">
        <v>720405</v>
      </c>
      <c r="G11" s="90">
        <f t="shared" ref="G11" si="4">F12-F11</f>
        <v>704</v>
      </c>
      <c r="H11" s="105">
        <f t="shared" si="1"/>
        <v>1000</v>
      </c>
      <c r="I11" s="90">
        <v>950</v>
      </c>
    </row>
    <row r="12" spans="1:17" x14ac:dyDescent="0.25">
      <c r="A12" s="161">
        <v>44966</v>
      </c>
      <c r="B12" s="90">
        <v>55518</v>
      </c>
      <c r="C12" s="105">
        <f t="shared" si="2"/>
        <v>120</v>
      </c>
      <c r="D12" s="90">
        <v>23896</v>
      </c>
      <c r="E12" s="151">
        <f t="shared" si="2"/>
        <v>144</v>
      </c>
      <c r="F12" s="90">
        <v>721109</v>
      </c>
      <c r="G12" s="151">
        <f t="shared" ref="G12" si="5">F13-F12</f>
        <v>630</v>
      </c>
      <c r="H12" s="105">
        <f t="shared" si="1"/>
        <v>894</v>
      </c>
      <c r="I12" s="105">
        <v>951</v>
      </c>
    </row>
    <row r="13" spans="1:17" x14ac:dyDescent="0.25">
      <c r="A13" s="161">
        <v>44967</v>
      </c>
      <c r="B13" s="90">
        <v>55638</v>
      </c>
      <c r="C13" s="105">
        <f>C12</f>
        <v>120</v>
      </c>
      <c r="D13" s="90">
        <v>24040</v>
      </c>
      <c r="E13" s="151">
        <f>E12</f>
        <v>144</v>
      </c>
      <c r="F13" s="90">
        <v>721739</v>
      </c>
      <c r="G13" s="151">
        <f>G12</f>
        <v>630</v>
      </c>
      <c r="H13" s="105">
        <f t="shared" si="1"/>
        <v>894</v>
      </c>
      <c r="I13" s="105">
        <v>1016</v>
      </c>
    </row>
    <row r="14" spans="1:17" x14ac:dyDescent="0.25">
      <c r="A14" s="161">
        <v>44968</v>
      </c>
      <c r="B14" s="93"/>
      <c r="C14" s="93">
        <f>(B16-B13-C13)/2</f>
        <v>114.5</v>
      </c>
      <c r="D14" s="93"/>
      <c r="E14" s="93">
        <f>(D16-D13-E13)/2</f>
        <v>159.5</v>
      </c>
      <c r="F14" s="93"/>
      <c r="G14" s="93">
        <f>(F16-F13-G13)/2</f>
        <v>656</v>
      </c>
      <c r="H14" s="93">
        <f t="shared" si="1"/>
        <v>930</v>
      </c>
      <c r="I14" s="93">
        <v>1026</v>
      </c>
    </row>
    <row r="15" spans="1:17" x14ac:dyDescent="0.25">
      <c r="A15" s="161">
        <v>44969</v>
      </c>
      <c r="B15" s="93"/>
      <c r="C15" s="93">
        <f>(B16-B13-C13)/2</f>
        <v>114.5</v>
      </c>
      <c r="D15" s="93"/>
      <c r="E15" s="93">
        <f>(D16-D13-E13)/2</f>
        <v>159.5</v>
      </c>
      <c r="F15" s="93"/>
      <c r="G15" s="93">
        <f>(F16-F13-G13)/2</f>
        <v>656</v>
      </c>
      <c r="H15" s="93">
        <f t="shared" si="1"/>
        <v>930</v>
      </c>
      <c r="I15" s="93">
        <v>959</v>
      </c>
    </row>
    <row r="16" spans="1:17" x14ac:dyDescent="0.25">
      <c r="A16" s="161">
        <v>44970</v>
      </c>
      <c r="B16" s="90">
        <v>55987</v>
      </c>
      <c r="C16" s="105">
        <f>B17-B16</f>
        <v>112</v>
      </c>
      <c r="D16" s="90">
        <v>24503</v>
      </c>
      <c r="E16" s="105">
        <f>D17-D16</f>
        <v>154</v>
      </c>
      <c r="F16" s="90">
        <v>723681</v>
      </c>
      <c r="G16" s="105">
        <f>F17-F16</f>
        <v>604</v>
      </c>
      <c r="H16" s="105">
        <f t="shared" si="1"/>
        <v>870</v>
      </c>
      <c r="I16" s="90">
        <v>1033</v>
      </c>
    </row>
    <row r="17" spans="1:10" x14ac:dyDescent="0.25">
      <c r="A17" s="161">
        <v>44971</v>
      </c>
      <c r="B17" s="90">
        <v>56099</v>
      </c>
      <c r="C17" s="105">
        <f t="shared" ref="C17:E19" si="6">B18-B17</f>
        <v>117</v>
      </c>
      <c r="D17" s="90">
        <v>24657</v>
      </c>
      <c r="E17" s="90">
        <f t="shared" si="6"/>
        <v>156</v>
      </c>
      <c r="F17" s="90">
        <v>724285</v>
      </c>
      <c r="G17" s="90">
        <f t="shared" ref="G17" si="7">F18-F17</f>
        <v>627</v>
      </c>
      <c r="H17" s="105">
        <f t="shared" si="1"/>
        <v>900</v>
      </c>
      <c r="I17" s="90">
        <v>1046</v>
      </c>
    </row>
    <row r="18" spans="1:10" x14ac:dyDescent="0.25">
      <c r="A18" s="161">
        <v>44972</v>
      </c>
      <c r="B18" s="90">
        <v>56216</v>
      </c>
      <c r="C18" s="105">
        <f t="shared" si="6"/>
        <v>139</v>
      </c>
      <c r="D18" s="90">
        <v>24813</v>
      </c>
      <c r="E18" s="90">
        <f t="shared" si="6"/>
        <v>149</v>
      </c>
      <c r="F18" s="90">
        <v>724912</v>
      </c>
      <c r="G18" s="90">
        <f t="shared" ref="G18" si="8">F19-F18</f>
        <v>638</v>
      </c>
      <c r="H18" s="105">
        <f t="shared" si="1"/>
        <v>926</v>
      </c>
      <c r="I18" s="90">
        <v>1023</v>
      </c>
    </row>
    <row r="19" spans="1:10" x14ac:dyDescent="0.25">
      <c r="A19" s="161">
        <v>44973</v>
      </c>
      <c r="B19" s="90">
        <v>56355</v>
      </c>
      <c r="C19" s="105">
        <f t="shared" si="6"/>
        <v>144</v>
      </c>
      <c r="D19" s="90">
        <v>24962</v>
      </c>
      <c r="E19" s="151">
        <f t="shared" si="6"/>
        <v>159</v>
      </c>
      <c r="F19" s="90">
        <v>725550</v>
      </c>
      <c r="G19" s="151">
        <f t="shared" ref="G19" si="9">F20-F19</f>
        <v>647</v>
      </c>
      <c r="H19" s="105">
        <f t="shared" si="1"/>
        <v>950</v>
      </c>
      <c r="I19" s="105">
        <v>1007</v>
      </c>
      <c r="J19" s="107"/>
    </row>
    <row r="20" spans="1:10" x14ac:dyDescent="0.25">
      <c r="A20" s="161">
        <v>44974</v>
      </c>
      <c r="B20" s="90">
        <v>56499</v>
      </c>
      <c r="C20" s="105">
        <f>C19</f>
        <v>144</v>
      </c>
      <c r="D20" s="90">
        <v>25121</v>
      </c>
      <c r="E20" s="151">
        <f>E19</f>
        <v>159</v>
      </c>
      <c r="F20" s="90">
        <v>726197</v>
      </c>
      <c r="G20" s="151">
        <f>G19</f>
        <v>647</v>
      </c>
      <c r="H20" s="105">
        <f t="shared" si="1"/>
        <v>950</v>
      </c>
      <c r="I20" s="105">
        <v>1044</v>
      </c>
      <c r="J20" s="107"/>
    </row>
    <row r="21" spans="1:10" x14ac:dyDescent="0.25">
      <c r="A21" s="161">
        <v>44975</v>
      </c>
      <c r="B21" s="93"/>
      <c r="C21" s="93">
        <f>(B23-B20-C20)/2</f>
        <v>128.5</v>
      </c>
      <c r="D21" s="93"/>
      <c r="E21" s="93">
        <f>(D23-D20-E20)/2</f>
        <v>142.5</v>
      </c>
      <c r="F21" s="93"/>
      <c r="G21" s="93"/>
      <c r="H21" s="93">
        <f t="shared" si="1"/>
        <v>271</v>
      </c>
      <c r="I21" s="93">
        <v>976</v>
      </c>
      <c r="J21" s="107"/>
    </row>
    <row r="22" spans="1:10" x14ac:dyDescent="0.25">
      <c r="A22" s="161">
        <v>44976</v>
      </c>
      <c r="B22" s="93"/>
      <c r="C22" s="93">
        <f>(B23-B20-C20)/2</f>
        <v>128.5</v>
      </c>
      <c r="D22" s="93"/>
      <c r="E22" s="93">
        <f>(D23-D20-E20)/2</f>
        <v>142.5</v>
      </c>
      <c r="F22" s="93"/>
      <c r="G22" s="93"/>
      <c r="H22" s="93">
        <f t="shared" si="1"/>
        <v>271</v>
      </c>
      <c r="I22" s="93">
        <v>914</v>
      </c>
      <c r="J22" s="107"/>
    </row>
    <row r="23" spans="1:10" x14ac:dyDescent="0.25">
      <c r="A23" s="161">
        <v>44977</v>
      </c>
      <c r="B23" s="90">
        <v>56900</v>
      </c>
      <c r="C23" s="105">
        <f>B24-B23</f>
        <v>128</v>
      </c>
      <c r="D23" s="90">
        <v>25565</v>
      </c>
      <c r="E23" s="105">
        <f>D24-D23</f>
        <v>158</v>
      </c>
      <c r="F23" s="90">
        <v>727787</v>
      </c>
      <c r="G23" s="105">
        <f>F24-F23</f>
        <v>499</v>
      </c>
      <c r="H23" s="105">
        <f t="shared" si="1"/>
        <v>785</v>
      </c>
      <c r="I23" s="90">
        <v>868</v>
      </c>
    </row>
    <row r="24" spans="1:10" x14ac:dyDescent="0.25">
      <c r="A24" s="161">
        <v>44978</v>
      </c>
      <c r="B24" s="90">
        <v>57028</v>
      </c>
      <c r="C24" s="105">
        <f t="shared" ref="C24:E26" si="10">B25-B24</f>
        <v>138</v>
      </c>
      <c r="D24" s="90">
        <v>25723</v>
      </c>
      <c r="E24" s="90">
        <f t="shared" si="10"/>
        <v>161</v>
      </c>
      <c r="F24" s="90">
        <v>728286</v>
      </c>
      <c r="G24" s="90">
        <f t="shared" ref="G24" si="11">F25-F24</f>
        <v>523</v>
      </c>
      <c r="H24" s="105">
        <f t="shared" si="1"/>
        <v>822</v>
      </c>
      <c r="I24" s="90">
        <v>870</v>
      </c>
    </row>
    <row r="25" spans="1:10" x14ac:dyDescent="0.25">
      <c r="A25" s="161">
        <v>44979</v>
      </c>
      <c r="B25" s="90">
        <v>57166</v>
      </c>
      <c r="C25" s="105">
        <f t="shared" si="10"/>
        <v>177</v>
      </c>
      <c r="D25" s="90">
        <v>25884</v>
      </c>
      <c r="E25" s="90">
        <f t="shared" si="10"/>
        <v>187</v>
      </c>
      <c r="F25" s="90">
        <v>728809</v>
      </c>
      <c r="G25" s="90">
        <f t="shared" ref="G25" si="12">F26-F25</f>
        <v>604</v>
      </c>
      <c r="H25" s="105">
        <f t="shared" si="1"/>
        <v>968</v>
      </c>
      <c r="I25" s="90">
        <v>1051</v>
      </c>
    </row>
    <row r="26" spans="1:10" x14ac:dyDescent="0.25">
      <c r="A26" s="161">
        <v>44980</v>
      </c>
      <c r="B26" s="90">
        <v>57343</v>
      </c>
      <c r="C26" s="105">
        <f t="shared" si="10"/>
        <v>127</v>
      </c>
      <c r="D26" s="90">
        <v>26071</v>
      </c>
      <c r="E26" s="151">
        <f t="shared" si="10"/>
        <v>141</v>
      </c>
      <c r="F26" s="90">
        <v>729413</v>
      </c>
      <c r="G26" s="151">
        <f t="shared" ref="G26" si="13">F27-F26</f>
        <v>369</v>
      </c>
      <c r="H26" s="105">
        <f t="shared" si="1"/>
        <v>637</v>
      </c>
      <c r="I26" s="105">
        <v>957</v>
      </c>
    </row>
    <row r="27" spans="1:10" x14ac:dyDescent="0.25">
      <c r="A27" s="161">
        <v>44981</v>
      </c>
      <c r="B27" s="90">
        <v>57470</v>
      </c>
      <c r="C27" s="105">
        <f>C26</f>
        <v>127</v>
      </c>
      <c r="D27" s="90">
        <v>26212</v>
      </c>
      <c r="E27" s="151">
        <f>E26</f>
        <v>141</v>
      </c>
      <c r="F27" s="90">
        <v>729782</v>
      </c>
      <c r="G27" s="151">
        <f>G26</f>
        <v>369</v>
      </c>
      <c r="H27" s="105">
        <f t="shared" si="1"/>
        <v>637</v>
      </c>
      <c r="I27" s="105">
        <v>828</v>
      </c>
    </row>
    <row r="28" spans="1:10" x14ac:dyDescent="0.25">
      <c r="A28" s="161">
        <v>44982</v>
      </c>
      <c r="B28" s="93"/>
      <c r="C28" s="93">
        <f>(B30-B27-C27)/2</f>
        <v>138</v>
      </c>
      <c r="D28" s="93"/>
      <c r="E28" s="93">
        <f>(D30-D27-E27)/2</f>
        <v>156.5</v>
      </c>
      <c r="F28" s="93"/>
      <c r="G28" s="93">
        <f>(F30-F27-G27)/2</f>
        <v>500.5</v>
      </c>
      <c r="H28" s="93">
        <f t="shared" si="1"/>
        <v>795</v>
      </c>
      <c r="I28" s="93">
        <v>817</v>
      </c>
    </row>
    <row r="29" spans="1:10" x14ac:dyDescent="0.25">
      <c r="A29" s="161">
        <v>44983</v>
      </c>
      <c r="B29" s="93"/>
      <c r="C29" s="93">
        <f>(B30-B27-C27)/2</f>
        <v>138</v>
      </c>
      <c r="D29" s="93"/>
      <c r="E29" s="93">
        <f>(D30-D27-E27)/2</f>
        <v>156.5</v>
      </c>
      <c r="F29" s="93"/>
      <c r="G29" s="93">
        <f>(F30-F27-G27)/2</f>
        <v>500.5</v>
      </c>
      <c r="H29" s="93">
        <f t="shared" si="1"/>
        <v>795</v>
      </c>
      <c r="I29" s="93">
        <v>847</v>
      </c>
    </row>
    <row r="30" spans="1:10" x14ac:dyDescent="0.25">
      <c r="A30" s="161">
        <v>44984</v>
      </c>
      <c r="B30" s="90">
        <v>57873</v>
      </c>
      <c r="C30" s="105">
        <f>B31-B30</f>
        <v>139</v>
      </c>
      <c r="D30" s="90">
        <v>26666</v>
      </c>
      <c r="E30" s="105">
        <f>D31-D30</f>
        <v>145</v>
      </c>
      <c r="F30" s="90">
        <v>731152</v>
      </c>
      <c r="G30" s="105">
        <f>F31-F30</f>
        <v>490</v>
      </c>
      <c r="H30" s="105">
        <f t="shared" si="1"/>
        <v>774</v>
      </c>
      <c r="I30" s="90">
        <v>893</v>
      </c>
    </row>
    <row r="31" spans="1:10" x14ac:dyDescent="0.25">
      <c r="A31" s="161">
        <v>44985</v>
      </c>
      <c r="B31" s="90">
        <v>58012</v>
      </c>
      <c r="C31" s="105">
        <f>B32-B31</f>
        <v>134</v>
      </c>
      <c r="D31" s="90">
        <v>26811</v>
      </c>
      <c r="E31" s="90">
        <f>D32-D31</f>
        <v>146</v>
      </c>
      <c r="F31" s="90">
        <v>731642</v>
      </c>
      <c r="G31" s="90">
        <f>F32-F31</f>
        <v>506</v>
      </c>
      <c r="H31" s="105">
        <f t="shared" si="1"/>
        <v>786</v>
      </c>
      <c r="I31" s="90">
        <v>781</v>
      </c>
    </row>
    <row r="32" spans="1:10" x14ac:dyDescent="0.25">
      <c r="A32" s="161">
        <v>44986</v>
      </c>
      <c r="B32" s="90">
        <v>58146</v>
      </c>
      <c r="C32" s="90"/>
      <c r="D32" s="90">
        <v>26957</v>
      </c>
      <c r="E32" s="90"/>
      <c r="F32" s="90">
        <v>732148</v>
      </c>
      <c r="G32" s="90"/>
      <c r="H32" s="105"/>
      <c r="I32" s="90"/>
    </row>
    <row r="33" spans="1:9" ht="15.75" thickBot="1" x14ac:dyDescent="0.3">
      <c r="A33" s="155" t="s">
        <v>18</v>
      </c>
      <c r="B33" s="156"/>
      <c r="C33" s="157">
        <f>SUM(C4:C32)</f>
        <v>3718</v>
      </c>
      <c r="D33" s="156"/>
      <c r="E33" s="157">
        <f>SUM(E4:E32)</f>
        <v>4233</v>
      </c>
      <c r="F33" s="158"/>
      <c r="G33" s="157">
        <f>SUM(G4:G32)</f>
        <v>14747</v>
      </c>
      <c r="H33" s="159">
        <f>SUM(H4:H31)</f>
        <v>22698</v>
      </c>
      <c r="I33" s="157">
        <f>SUM(I4:I32)</f>
        <v>26690</v>
      </c>
    </row>
    <row r="34" spans="1:9" x14ac:dyDescent="0.25">
      <c r="H34">
        <f>H33/16</f>
        <v>1418.625</v>
      </c>
      <c r="I34">
        <f>I33/31</f>
        <v>860.9677419354839</v>
      </c>
    </row>
  </sheetData>
  <mergeCells count="6">
    <mergeCell ref="A1:Q1"/>
    <mergeCell ref="A2:A3"/>
    <mergeCell ref="B2:C2"/>
    <mergeCell ref="D2:E2"/>
    <mergeCell ref="F2:G2"/>
    <mergeCell ref="H2:I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H31" sqref="H31"/>
    </sheetView>
  </sheetViews>
  <sheetFormatPr defaultRowHeight="15" x14ac:dyDescent="0.25"/>
  <cols>
    <col min="1" max="1" width="11.28515625" customWidth="1"/>
    <col min="8" max="8" width="9.140625" customWidth="1"/>
  </cols>
  <sheetData>
    <row r="1" spans="1:17" ht="15.75" thickBot="1" x14ac:dyDescent="0.3">
      <c r="A1" s="286" t="s">
        <v>119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</row>
    <row r="2" spans="1:17" ht="15.75" thickBot="1" x14ac:dyDescent="0.3">
      <c r="A2" s="288" t="s">
        <v>99</v>
      </c>
      <c r="B2" s="290" t="s">
        <v>101</v>
      </c>
      <c r="C2" s="291"/>
      <c r="D2" s="290" t="s">
        <v>102</v>
      </c>
      <c r="E2" s="291"/>
      <c r="F2" s="292" t="s">
        <v>104</v>
      </c>
      <c r="G2" s="293"/>
      <c r="H2" s="292" t="s">
        <v>103</v>
      </c>
      <c r="I2" s="293"/>
    </row>
    <row r="3" spans="1:17" ht="15.75" thickBot="1" x14ac:dyDescent="0.3">
      <c r="A3" s="294"/>
      <c r="B3" s="88" t="s">
        <v>100</v>
      </c>
      <c r="C3" s="87" t="s">
        <v>6</v>
      </c>
      <c r="D3" s="87" t="s">
        <v>100</v>
      </c>
      <c r="E3" s="87" t="s">
        <v>6</v>
      </c>
      <c r="F3" s="89" t="s">
        <v>100</v>
      </c>
      <c r="G3" s="99" t="s">
        <v>6</v>
      </c>
      <c r="H3" s="89" t="s">
        <v>100</v>
      </c>
      <c r="I3" s="99" t="s">
        <v>6</v>
      </c>
    </row>
    <row r="4" spans="1:17" ht="15.75" thickTop="1" x14ac:dyDescent="0.25">
      <c r="A4" s="108">
        <v>44986</v>
      </c>
      <c r="B4" s="109">
        <v>58146</v>
      </c>
      <c r="C4" s="91">
        <f>B5-B4</f>
        <v>131</v>
      </c>
      <c r="D4" s="109">
        <v>26957</v>
      </c>
      <c r="E4" s="91">
        <f>D5-D4</f>
        <v>151</v>
      </c>
      <c r="F4" s="109">
        <v>732148</v>
      </c>
      <c r="G4" s="91">
        <f>F5-F4</f>
        <v>483</v>
      </c>
      <c r="H4" s="110">
        <f>C4+E4+G4</f>
        <v>765</v>
      </c>
      <c r="I4" s="103">
        <v>791</v>
      </c>
    </row>
    <row r="5" spans="1:17" x14ac:dyDescent="0.25">
      <c r="A5" s="40">
        <v>44987</v>
      </c>
      <c r="B5" s="90">
        <v>58277</v>
      </c>
      <c r="C5" s="91">
        <f>B6-B5</f>
        <v>139</v>
      </c>
      <c r="D5" s="90">
        <v>27108</v>
      </c>
      <c r="E5" s="91">
        <f>D6-D5</f>
        <v>164</v>
      </c>
      <c r="F5" s="90">
        <v>732631</v>
      </c>
      <c r="G5" s="91">
        <f>F6-F5</f>
        <v>487</v>
      </c>
      <c r="H5" s="105">
        <f t="shared" ref="H5:H36" si="0">C5+E5+G5</f>
        <v>790</v>
      </c>
      <c r="I5" s="101">
        <v>718</v>
      </c>
    </row>
    <row r="6" spans="1:17" x14ac:dyDescent="0.25">
      <c r="A6" s="40">
        <v>44988</v>
      </c>
      <c r="B6" s="90">
        <v>58416</v>
      </c>
      <c r="C6" s="91">
        <f>C5</f>
        <v>139</v>
      </c>
      <c r="D6" s="90">
        <v>27272</v>
      </c>
      <c r="E6" s="91">
        <f>E5</f>
        <v>164</v>
      </c>
      <c r="F6" s="90">
        <v>733118</v>
      </c>
      <c r="G6" s="91">
        <f>G5</f>
        <v>487</v>
      </c>
      <c r="H6" s="105">
        <f t="shared" si="0"/>
        <v>790</v>
      </c>
      <c r="I6" s="101">
        <v>739</v>
      </c>
    </row>
    <row r="7" spans="1:17" x14ac:dyDescent="0.25">
      <c r="A7" s="114">
        <v>44989</v>
      </c>
      <c r="B7" s="93"/>
      <c r="C7" s="94">
        <f>(B9-B6-C6)/2</f>
        <v>136.5</v>
      </c>
      <c r="D7" s="93"/>
      <c r="E7" s="94">
        <f>(D9-D6-E6)/2</f>
        <v>150</v>
      </c>
      <c r="F7" s="93"/>
      <c r="G7" s="94">
        <f>(F9-F6-G6)/2</f>
        <v>492.5</v>
      </c>
      <c r="H7" s="106">
        <f t="shared" si="0"/>
        <v>779</v>
      </c>
      <c r="I7" s="102">
        <v>767</v>
      </c>
    </row>
    <row r="8" spans="1:17" x14ac:dyDescent="0.25">
      <c r="A8" s="114">
        <v>44990</v>
      </c>
      <c r="B8" s="93"/>
      <c r="C8" s="94">
        <f>(B9-B6-C6)/2</f>
        <v>136.5</v>
      </c>
      <c r="D8" s="93"/>
      <c r="E8" s="94">
        <f>(D9-D6-E6)/2</f>
        <v>150</v>
      </c>
      <c r="F8" s="93"/>
      <c r="G8" s="94">
        <f>(F9-F6-G6)/2</f>
        <v>492.5</v>
      </c>
      <c r="H8" s="106">
        <f t="shared" si="0"/>
        <v>779</v>
      </c>
      <c r="I8" s="102">
        <v>877</v>
      </c>
    </row>
    <row r="9" spans="1:17" x14ac:dyDescent="0.25">
      <c r="A9" s="40">
        <v>44991</v>
      </c>
      <c r="B9" s="90">
        <v>58828</v>
      </c>
      <c r="C9" s="91">
        <f t="shared" ref="C9:C12" si="1">B10-B9</f>
        <v>141</v>
      </c>
      <c r="D9" s="90">
        <v>27736</v>
      </c>
      <c r="E9" s="91">
        <f t="shared" ref="E9:E12" si="2">D10-D9</f>
        <v>166</v>
      </c>
      <c r="F9" s="90">
        <v>734590</v>
      </c>
      <c r="G9" s="91">
        <f t="shared" ref="G9:G11" si="3">F10-F9</f>
        <v>875</v>
      </c>
      <c r="H9" s="105">
        <f t="shared" si="0"/>
        <v>1182</v>
      </c>
      <c r="I9" s="101">
        <v>1103</v>
      </c>
    </row>
    <row r="10" spans="1:17" x14ac:dyDescent="0.25">
      <c r="A10" s="40">
        <v>44992</v>
      </c>
      <c r="B10" s="90">
        <v>58969</v>
      </c>
      <c r="C10" s="91">
        <f t="shared" si="1"/>
        <v>136</v>
      </c>
      <c r="D10" s="90">
        <v>27902</v>
      </c>
      <c r="E10" s="91">
        <f t="shared" si="2"/>
        <v>172</v>
      </c>
      <c r="F10" s="90">
        <v>735465</v>
      </c>
      <c r="G10" s="91">
        <f t="shared" si="3"/>
        <v>705</v>
      </c>
      <c r="H10" s="105">
        <f t="shared" si="0"/>
        <v>1013</v>
      </c>
      <c r="I10" s="101">
        <v>1100</v>
      </c>
    </row>
    <row r="11" spans="1:17" x14ac:dyDescent="0.25">
      <c r="A11" s="40">
        <v>44993</v>
      </c>
      <c r="B11" s="90">
        <v>59105</v>
      </c>
      <c r="C11" s="91">
        <f t="shared" si="1"/>
        <v>133</v>
      </c>
      <c r="D11" s="90">
        <v>28074</v>
      </c>
      <c r="E11" s="91">
        <f t="shared" si="2"/>
        <v>181</v>
      </c>
      <c r="F11" s="90">
        <v>736170</v>
      </c>
      <c r="G11" s="91">
        <f t="shared" si="3"/>
        <v>649</v>
      </c>
      <c r="H11" s="105">
        <f t="shared" si="0"/>
        <v>963</v>
      </c>
      <c r="I11" s="101">
        <v>1033</v>
      </c>
    </row>
    <row r="12" spans="1:17" x14ac:dyDescent="0.25">
      <c r="A12" s="40">
        <v>44994</v>
      </c>
      <c r="B12" s="90">
        <v>59238</v>
      </c>
      <c r="C12" s="91">
        <f t="shared" si="1"/>
        <v>144</v>
      </c>
      <c r="D12" s="90">
        <v>28255</v>
      </c>
      <c r="E12" s="91">
        <f t="shared" si="2"/>
        <v>136</v>
      </c>
      <c r="F12" s="90">
        <v>736819</v>
      </c>
      <c r="G12" s="91">
        <f>G11</f>
        <v>649</v>
      </c>
      <c r="H12" s="105">
        <f t="shared" si="0"/>
        <v>929</v>
      </c>
      <c r="I12" s="101">
        <v>901</v>
      </c>
    </row>
    <row r="13" spans="1:17" x14ac:dyDescent="0.25">
      <c r="A13" s="40">
        <v>44995</v>
      </c>
      <c r="B13" s="90">
        <v>59382</v>
      </c>
      <c r="C13" s="91">
        <f>C12</f>
        <v>144</v>
      </c>
      <c r="D13" s="90">
        <v>28391</v>
      </c>
      <c r="E13" s="91">
        <f>E12</f>
        <v>136</v>
      </c>
      <c r="F13" s="90">
        <v>737390</v>
      </c>
      <c r="G13" s="91">
        <f>G12</f>
        <v>649</v>
      </c>
      <c r="H13" s="105">
        <f t="shared" si="0"/>
        <v>929</v>
      </c>
      <c r="I13" s="101">
        <v>889</v>
      </c>
    </row>
    <row r="14" spans="1:17" x14ac:dyDescent="0.25">
      <c r="A14" s="114">
        <v>44996</v>
      </c>
      <c r="B14" s="93"/>
      <c r="C14" s="94">
        <f>(B16-B13-C13)/2</f>
        <v>137.5</v>
      </c>
      <c r="D14" s="93"/>
      <c r="E14" s="94">
        <f>(D16-D13-E13)/2</f>
        <v>124.5</v>
      </c>
      <c r="F14" s="93"/>
      <c r="G14" s="94">
        <f>(F16-F13-G13)/2</f>
        <v>625.5</v>
      </c>
      <c r="H14" s="106">
        <f t="shared" si="0"/>
        <v>887.5</v>
      </c>
      <c r="I14" s="102">
        <v>992</v>
      </c>
    </row>
    <row r="15" spans="1:17" x14ac:dyDescent="0.25">
      <c r="A15" s="114">
        <v>44997</v>
      </c>
      <c r="B15" s="93"/>
      <c r="C15" s="94">
        <f>(B16-B13-C13)/2</f>
        <v>137.5</v>
      </c>
      <c r="D15" s="93"/>
      <c r="E15" s="94">
        <f>(D16-D13-E13)/2</f>
        <v>124.5</v>
      </c>
      <c r="F15" s="93"/>
      <c r="G15" s="94">
        <f>(F16-F13-G13)/2</f>
        <v>625.5</v>
      </c>
      <c r="H15" s="106">
        <f t="shared" si="0"/>
        <v>887.5</v>
      </c>
      <c r="I15" s="102">
        <v>891</v>
      </c>
    </row>
    <row r="16" spans="1:17" x14ac:dyDescent="0.25">
      <c r="A16" s="40">
        <v>44998</v>
      </c>
      <c r="B16" s="90">
        <v>59801</v>
      </c>
      <c r="C16" s="91">
        <f t="shared" ref="C16:C19" si="4">B17-B16</f>
        <v>140</v>
      </c>
      <c r="D16" s="90">
        <v>28776</v>
      </c>
      <c r="E16" s="91">
        <f t="shared" ref="E16:E19" si="5">D17-D16</f>
        <v>133</v>
      </c>
      <c r="F16" s="90">
        <v>739290</v>
      </c>
      <c r="G16" s="91">
        <f t="shared" ref="G16:G19" si="6">F17-F16</f>
        <v>577</v>
      </c>
      <c r="H16" s="105">
        <f t="shared" si="0"/>
        <v>850</v>
      </c>
      <c r="I16" s="103">
        <v>907</v>
      </c>
    </row>
    <row r="17" spans="1:10" x14ac:dyDescent="0.25">
      <c r="A17" s="40">
        <v>44999</v>
      </c>
      <c r="B17" s="90">
        <v>59941</v>
      </c>
      <c r="C17" s="91">
        <f t="shared" si="4"/>
        <v>133</v>
      </c>
      <c r="D17" s="90">
        <v>28909</v>
      </c>
      <c r="E17" s="91">
        <f t="shared" si="5"/>
        <v>116</v>
      </c>
      <c r="F17" s="90">
        <v>739867</v>
      </c>
      <c r="G17" s="91">
        <f t="shared" si="6"/>
        <v>564</v>
      </c>
      <c r="H17" s="105">
        <f t="shared" si="0"/>
        <v>813</v>
      </c>
      <c r="I17" s="101">
        <v>917</v>
      </c>
    </row>
    <row r="18" spans="1:10" x14ac:dyDescent="0.25">
      <c r="A18" s="40">
        <v>45000</v>
      </c>
      <c r="B18" s="90">
        <v>60074</v>
      </c>
      <c r="C18" s="91">
        <f t="shared" si="4"/>
        <v>134</v>
      </c>
      <c r="D18" s="90">
        <v>29025</v>
      </c>
      <c r="E18" s="91">
        <f t="shared" si="5"/>
        <v>153</v>
      </c>
      <c r="F18" s="90">
        <v>740431</v>
      </c>
      <c r="G18" s="91">
        <f t="shared" si="6"/>
        <v>678</v>
      </c>
      <c r="H18" s="105">
        <f t="shared" si="0"/>
        <v>965</v>
      </c>
      <c r="I18" s="101">
        <v>892</v>
      </c>
    </row>
    <row r="19" spans="1:10" x14ac:dyDescent="0.25">
      <c r="A19" s="40">
        <v>45001</v>
      </c>
      <c r="B19" s="90">
        <v>60208</v>
      </c>
      <c r="C19" s="91">
        <f t="shared" si="4"/>
        <v>134</v>
      </c>
      <c r="D19" s="90">
        <v>29178</v>
      </c>
      <c r="E19" s="91">
        <f t="shared" si="5"/>
        <v>159</v>
      </c>
      <c r="F19" s="90">
        <v>741109</v>
      </c>
      <c r="G19" s="91">
        <f t="shared" si="6"/>
        <v>712</v>
      </c>
      <c r="H19" s="105">
        <f t="shared" si="0"/>
        <v>1005</v>
      </c>
      <c r="I19" s="101">
        <v>887</v>
      </c>
      <c r="J19" s="107"/>
    </row>
    <row r="20" spans="1:10" x14ac:dyDescent="0.25">
      <c r="A20" s="40">
        <v>45002</v>
      </c>
      <c r="B20" s="90">
        <v>60342</v>
      </c>
      <c r="C20" s="91">
        <v>131</v>
      </c>
      <c r="D20" s="90">
        <v>29337</v>
      </c>
      <c r="E20" s="91">
        <v>129</v>
      </c>
      <c r="F20" s="90">
        <v>741821</v>
      </c>
      <c r="G20" s="91">
        <v>439</v>
      </c>
      <c r="H20" s="105">
        <f t="shared" si="0"/>
        <v>699</v>
      </c>
      <c r="I20" s="101">
        <v>918</v>
      </c>
      <c r="J20" s="107"/>
    </row>
    <row r="21" spans="1:10" x14ac:dyDescent="0.25">
      <c r="A21" s="114">
        <v>45003</v>
      </c>
      <c r="B21" s="93"/>
      <c r="C21" s="94">
        <f>(B23-B20-C20)/2</f>
        <v>136.5</v>
      </c>
      <c r="D21" s="93"/>
      <c r="E21" s="94">
        <f>(D23-D20-E20)/2</f>
        <v>176</v>
      </c>
      <c r="F21" s="93"/>
      <c r="G21" s="94">
        <f>(F23-F20-G20)/2</f>
        <v>762.5</v>
      </c>
      <c r="H21" s="106">
        <f t="shared" si="0"/>
        <v>1075</v>
      </c>
      <c r="I21" s="102">
        <v>862</v>
      </c>
      <c r="J21" s="107"/>
    </row>
    <row r="22" spans="1:10" x14ac:dyDescent="0.25">
      <c r="A22" s="114">
        <v>45004</v>
      </c>
      <c r="B22" s="93"/>
      <c r="C22" s="94">
        <f>(B23-B20-C20)/2</f>
        <v>136.5</v>
      </c>
      <c r="D22" s="93"/>
      <c r="E22" s="94">
        <f>(D23-D20-E20)/2</f>
        <v>176</v>
      </c>
      <c r="F22" s="93"/>
      <c r="G22" s="94">
        <f>(F23-F20-G20)/2</f>
        <v>762.5</v>
      </c>
      <c r="H22" s="106">
        <f t="shared" si="0"/>
        <v>1075</v>
      </c>
      <c r="I22" s="102">
        <v>811</v>
      </c>
      <c r="J22" s="107"/>
    </row>
    <row r="23" spans="1:10" x14ac:dyDescent="0.25">
      <c r="A23" s="40">
        <v>45005</v>
      </c>
      <c r="B23" s="90">
        <v>60746</v>
      </c>
      <c r="C23" s="91">
        <f t="shared" ref="C23:C26" si="7">B24-B23</f>
        <v>144</v>
      </c>
      <c r="D23" s="90">
        <v>29818</v>
      </c>
      <c r="E23" s="91">
        <f t="shared" ref="E23:E26" si="8">D24-D23</f>
        <v>161</v>
      </c>
      <c r="F23" s="90">
        <v>743785</v>
      </c>
      <c r="G23" s="91">
        <f t="shared" ref="G23:G26" si="9">F24-F23</f>
        <v>462</v>
      </c>
      <c r="H23" s="105">
        <f t="shared" si="0"/>
        <v>767</v>
      </c>
      <c r="I23" s="103">
        <v>817</v>
      </c>
    </row>
    <row r="24" spans="1:10" x14ac:dyDescent="0.25">
      <c r="A24" s="40">
        <v>45006</v>
      </c>
      <c r="B24" s="90">
        <v>60890</v>
      </c>
      <c r="C24" s="91">
        <f t="shared" si="7"/>
        <v>157</v>
      </c>
      <c r="D24" s="90">
        <v>29979</v>
      </c>
      <c r="E24" s="91">
        <f t="shared" si="8"/>
        <v>177</v>
      </c>
      <c r="F24" s="90">
        <v>744247</v>
      </c>
      <c r="G24" s="91">
        <f t="shared" si="9"/>
        <v>446</v>
      </c>
      <c r="H24" s="105">
        <f t="shared" si="0"/>
        <v>780</v>
      </c>
      <c r="I24" s="101">
        <v>773</v>
      </c>
    </row>
    <row r="25" spans="1:10" x14ac:dyDescent="0.25">
      <c r="A25" s="40">
        <v>45007</v>
      </c>
      <c r="B25" s="90">
        <v>61047</v>
      </c>
      <c r="C25" s="91">
        <f t="shared" si="7"/>
        <v>153</v>
      </c>
      <c r="D25" s="90">
        <v>30156</v>
      </c>
      <c r="E25" s="91">
        <f t="shared" si="8"/>
        <v>185</v>
      </c>
      <c r="F25" s="90">
        <v>744693</v>
      </c>
      <c r="G25" s="91">
        <f t="shared" si="9"/>
        <v>445</v>
      </c>
      <c r="H25" s="105">
        <f t="shared" si="0"/>
        <v>783</v>
      </c>
      <c r="I25" s="101">
        <v>714</v>
      </c>
    </row>
    <row r="26" spans="1:10" x14ac:dyDescent="0.25">
      <c r="A26" s="40">
        <v>45008</v>
      </c>
      <c r="B26" s="90">
        <v>61200</v>
      </c>
      <c r="C26" s="91">
        <f t="shared" si="7"/>
        <v>162</v>
      </c>
      <c r="D26" s="90">
        <v>30341</v>
      </c>
      <c r="E26" s="91">
        <f t="shared" si="8"/>
        <v>212</v>
      </c>
      <c r="F26" s="90">
        <v>745138</v>
      </c>
      <c r="G26" s="91">
        <f t="shared" si="9"/>
        <v>416</v>
      </c>
      <c r="H26" s="105">
        <f t="shared" si="0"/>
        <v>790</v>
      </c>
      <c r="I26" s="101">
        <v>748</v>
      </c>
    </row>
    <row r="27" spans="1:10" x14ac:dyDescent="0.25">
      <c r="A27" s="40">
        <v>45009</v>
      </c>
      <c r="B27" s="90">
        <v>61362</v>
      </c>
      <c r="C27" s="91">
        <f>C26</f>
        <v>162</v>
      </c>
      <c r="D27" s="90">
        <v>30553</v>
      </c>
      <c r="E27" s="91">
        <f>E26</f>
        <v>212</v>
      </c>
      <c r="F27" s="90">
        <v>745554</v>
      </c>
      <c r="G27" s="91">
        <f>G26</f>
        <v>416</v>
      </c>
      <c r="H27" s="105">
        <f t="shared" si="0"/>
        <v>790</v>
      </c>
      <c r="I27" s="101">
        <v>785</v>
      </c>
    </row>
    <row r="28" spans="1:10" x14ac:dyDescent="0.25">
      <c r="A28" s="114">
        <v>45010</v>
      </c>
      <c r="B28" s="93"/>
      <c r="C28" s="94">
        <f>(B30-B27-C27)/2</f>
        <v>139</v>
      </c>
      <c r="D28" s="93"/>
      <c r="E28" s="94">
        <f>(D30-D27-E27)/2</f>
        <v>201.5</v>
      </c>
      <c r="F28" s="93"/>
      <c r="G28" s="94">
        <f>(F30-F27-G27)/2</f>
        <v>440.5</v>
      </c>
      <c r="H28" s="106">
        <f t="shared" si="0"/>
        <v>781</v>
      </c>
      <c r="I28" s="102">
        <v>794</v>
      </c>
    </row>
    <row r="29" spans="1:10" x14ac:dyDescent="0.25">
      <c r="A29" s="114">
        <v>45011</v>
      </c>
      <c r="B29" s="93"/>
      <c r="C29" s="94">
        <f>(B30-B27-C27)/2</f>
        <v>139</v>
      </c>
      <c r="D29" s="93"/>
      <c r="E29" s="94">
        <f>(D30-D27-E27)/2</f>
        <v>201.5</v>
      </c>
      <c r="F29" s="93"/>
      <c r="G29" s="94">
        <f>(F30-F27-G27)/2</f>
        <v>440.5</v>
      </c>
      <c r="H29" s="106">
        <f t="shared" si="0"/>
        <v>781</v>
      </c>
      <c r="I29" s="102">
        <v>789</v>
      </c>
    </row>
    <row r="30" spans="1:10" x14ac:dyDescent="0.25">
      <c r="A30" s="40">
        <v>45012</v>
      </c>
      <c r="B30" s="90">
        <v>61802</v>
      </c>
      <c r="C30" s="91">
        <f t="shared" ref="C30:C33" si="10">B31-B30</f>
        <v>139</v>
      </c>
      <c r="D30" s="90">
        <v>31168</v>
      </c>
      <c r="E30" s="95">
        <f>E29</f>
        <v>201.5</v>
      </c>
      <c r="F30" s="90">
        <v>746851</v>
      </c>
      <c r="G30" s="95">
        <f>F31-F30</f>
        <v>599</v>
      </c>
      <c r="H30" s="105">
        <f t="shared" si="0"/>
        <v>939.5</v>
      </c>
      <c r="I30" s="103">
        <v>894</v>
      </c>
    </row>
    <row r="31" spans="1:10" x14ac:dyDescent="0.25">
      <c r="A31" s="40">
        <v>45013</v>
      </c>
      <c r="B31" s="90">
        <v>61941</v>
      </c>
      <c r="C31" s="91">
        <f t="shared" si="10"/>
        <v>137</v>
      </c>
      <c r="D31" s="90">
        <v>31367</v>
      </c>
      <c r="E31" s="91">
        <f t="shared" ref="E31:E32" si="11">D32-D31</f>
        <v>201</v>
      </c>
      <c r="F31" s="90">
        <v>747450</v>
      </c>
      <c r="G31" s="95">
        <f t="shared" ref="G31:G33" si="12">F32-F31</f>
        <v>617</v>
      </c>
      <c r="H31" s="105">
        <f t="shared" si="0"/>
        <v>955</v>
      </c>
      <c r="I31" s="101">
        <v>909</v>
      </c>
    </row>
    <row r="32" spans="1:10" x14ac:dyDescent="0.25">
      <c r="A32" s="40">
        <v>45014</v>
      </c>
      <c r="B32" s="90">
        <v>62078</v>
      </c>
      <c r="C32" s="91">
        <f t="shared" si="10"/>
        <v>136</v>
      </c>
      <c r="D32" s="90">
        <v>31568</v>
      </c>
      <c r="E32" s="91">
        <f t="shared" si="11"/>
        <v>212</v>
      </c>
      <c r="F32" s="90">
        <v>748067</v>
      </c>
      <c r="G32" s="95">
        <f t="shared" si="12"/>
        <v>550</v>
      </c>
      <c r="H32" s="105">
        <f t="shared" si="0"/>
        <v>898</v>
      </c>
      <c r="I32" s="101">
        <v>885</v>
      </c>
    </row>
    <row r="33" spans="1:9" x14ac:dyDescent="0.25">
      <c r="A33" s="40">
        <v>45015</v>
      </c>
      <c r="B33" s="90">
        <v>62214</v>
      </c>
      <c r="C33" s="91">
        <f t="shared" si="10"/>
        <v>134</v>
      </c>
      <c r="D33" s="90">
        <v>31780</v>
      </c>
      <c r="E33" s="91">
        <f>D34-D33</f>
        <v>198</v>
      </c>
      <c r="F33" s="90">
        <v>748617</v>
      </c>
      <c r="G33" s="95">
        <f t="shared" si="12"/>
        <v>425</v>
      </c>
      <c r="H33" s="105">
        <f t="shared" si="0"/>
        <v>757</v>
      </c>
      <c r="I33" s="101">
        <v>831</v>
      </c>
    </row>
    <row r="34" spans="1:9" x14ac:dyDescent="0.25">
      <c r="A34" s="40">
        <v>45016</v>
      </c>
      <c r="B34" s="90">
        <v>62348</v>
      </c>
      <c r="C34" s="91">
        <f>C33</f>
        <v>134</v>
      </c>
      <c r="D34" s="90">
        <v>31978</v>
      </c>
      <c r="E34" s="91">
        <f>E33</f>
        <v>198</v>
      </c>
      <c r="F34" s="90">
        <v>749042</v>
      </c>
      <c r="G34" s="95">
        <f>G33</f>
        <v>425</v>
      </c>
      <c r="H34" s="105">
        <f t="shared" si="0"/>
        <v>757</v>
      </c>
      <c r="I34" s="101">
        <v>767</v>
      </c>
    </row>
    <row r="35" spans="1:9" x14ac:dyDescent="0.25">
      <c r="A35" s="181">
        <v>45017</v>
      </c>
      <c r="B35" s="111"/>
      <c r="C35" s="94">
        <f>(B37-B34-C34)/2</f>
        <v>136</v>
      </c>
      <c r="D35" s="111"/>
      <c r="E35" s="94">
        <f>(D37-D34-E34)/2</f>
        <v>214.5</v>
      </c>
      <c r="F35" s="111"/>
      <c r="G35" s="94">
        <f>(F37-F34-G34)/2</f>
        <v>438</v>
      </c>
      <c r="H35" s="106">
        <f t="shared" si="0"/>
        <v>788.5</v>
      </c>
      <c r="I35" s="182"/>
    </row>
    <row r="36" spans="1:9" x14ac:dyDescent="0.25">
      <c r="A36" s="181">
        <v>45018</v>
      </c>
      <c r="B36" s="111"/>
      <c r="C36" s="94">
        <f>(B37-B34-C34)/2</f>
        <v>136</v>
      </c>
      <c r="D36" s="111"/>
      <c r="E36" s="94">
        <f>(D37-D34-E34)/2</f>
        <v>214.5</v>
      </c>
      <c r="F36" s="111"/>
      <c r="G36" s="94">
        <f>(F37-F34-G34)/2</f>
        <v>438</v>
      </c>
      <c r="H36" s="106">
        <f t="shared" si="0"/>
        <v>788.5</v>
      </c>
      <c r="I36" s="182"/>
    </row>
    <row r="37" spans="1:9" ht="15.75" thickBot="1" x14ac:dyDescent="0.3">
      <c r="A37" s="96">
        <v>45019</v>
      </c>
      <c r="B37" s="90">
        <v>62754</v>
      </c>
      <c r="C37" s="95"/>
      <c r="D37" s="90">
        <v>32605</v>
      </c>
      <c r="E37" s="95"/>
      <c r="F37" s="90">
        <v>750343</v>
      </c>
      <c r="G37" s="95"/>
      <c r="H37" s="90"/>
      <c r="I37" s="104"/>
    </row>
    <row r="38" spans="1:9" ht="15.75" thickBot="1" x14ac:dyDescent="0.3">
      <c r="A38" s="23" t="s">
        <v>18</v>
      </c>
      <c r="B38" s="97"/>
      <c r="C38" s="98">
        <f>SUM(C4:C37)</f>
        <v>4608</v>
      </c>
      <c r="D38" s="97"/>
      <c r="E38" s="98">
        <f>SUM(E4:E37)</f>
        <v>5650.5</v>
      </c>
      <c r="F38" s="95"/>
      <c r="G38" s="98">
        <f>SUM(G4:G37)</f>
        <v>18273</v>
      </c>
      <c r="H38" s="91">
        <f>SUM(H4:H34)</f>
        <v>26954.5</v>
      </c>
      <c r="I38" s="98">
        <f>SUM(I4:I37)</f>
        <v>26701</v>
      </c>
    </row>
    <row r="39" spans="1:9" x14ac:dyDescent="0.25">
      <c r="H39">
        <f>H38/16</f>
        <v>1684.65625</v>
      </c>
      <c r="I39">
        <f>I38/31</f>
        <v>861.32258064516134</v>
      </c>
    </row>
  </sheetData>
  <mergeCells count="6">
    <mergeCell ref="A1:Q1"/>
    <mergeCell ref="A2:A3"/>
    <mergeCell ref="B2:C2"/>
    <mergeCell ref="D2:E2"/>
    <mergeCell ref="F2:G2"/>
    <mergeCell ref="H2:I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workbookViewId="0">
      <selection activeCell="H37" sqref="H37"/>
    </sheetView>
  </sheetViews>
  <sheetFormatPr defaultRowHeight="15" x14ac:dyDescent="0.25"/>
  <cols>
    <col min="1" max="1" width="11.28515625" customWidth="1"/>
    <col min="8" max="8" width="9.140625" customWidth="1"/>
  </cols>
  <sheetData>
    <row r="1" spans="1:17" ht="15.75" thickBot="1" x14ac:dyDescent="0.3">
      <c r="A1" s="286" t="s">
        <v>122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</row>
    <row r="2" spans="1:17" ht="15.75" thickBot="1" x14ac:dyDescent="0.3">
      <c r="A2" s="288" t="s">
        <v>99</v>
      </c>
      <c r="B2" s="290" t="s">
        <v>101</v>
      </c>
      <c r="C2" s="291"/>
      <c r="D2" s="290" t="s">
        <v>102</v>
      </c>
      <c r="E2" s="291"/>
      <c r="F2" s="292" t="s">
        <v>104</v>
      </c>
      <c r="G2" s="293"/>
      <c r="H2" s="292" t="s">
        <v>103</v>
      </c>
      <c r="I2" s="293"/>
    </row>
    <row r="3" spans="1:17" ht="15.75" thickBot="1" x14ac:dyDescent="0.3">
      <c r="A3" s="289"/>
      <c r="B3" s="88" t="s">
        <v>100</v>
      </c>
      <c r="C3" s="87" t="s">
        <v>6</v>
      </c>
      <c r="D3" s="87" t="s">
        <v>100</v>
      </c>
      <c r="E3" s="87" t="s">
        <v>6</v>
      </c>
      <c r="F3" s="89" t="s">
        <v>100</v>
      </c>
      <c r="G3" s="99" t="s">
        <v>6</v>
      </c>
      <c r="H3" s="89" t="s">
        <v>100</v>
      </c>
      <c r="I3" s="99" t="s">
        <v>6</v>
      </c>
    </row>
    <row r="4" spans="1:17" ht="15.75" thickTop="1" x14ac:dyDescent="0.25">
      <c r="A4" s="170">
        <v>45017</v>
      </c>
      <c r="B4" s="171"/>
      <c r="C4" s="172">
        <f>(B6-ST.III_23!B34-ST.III_23!C34)/2</f>
        <v>136</v>
      </c>
      <c r="D4" s="171"/>
      <c r="E4" s="172">
        <f>(D6-ST.III_23!D34-ST.III_23!E34)/2</f>
        <v>214.5</v>
      </c>
      <c r="F4" s="171"/>
      <c r="G4" s="172">
        <f>(F6-ST.III_23!F34-ST.III_23!G34)/2</f>
        <v>438</v>
      </c>
      <c r="H4" s="173">
        <f>C4+E4+G4</f>
        <v>788.5</v>
      </c>
      <c r="I4" s="174">
        <v>772</v>
      </c>
    </row>
    <row r="5" spans="1:17" x14ac:dyDescent="0.25">
      <c r="A5" s="170">
        <v>45018</v>
      </c>
      <c r="B5" s="175"/>
      <c r="C5" s="172">
        <f>(B6-ST.III_23!B34-ST.III_23!C34)/2</f>
        <v>136</v>
      </c>
      <c r="D5" s="175"/>
      <c r="E5" s="172">
        <f>(D6-ST.III_23!D34-ST.III_23!E34)/2</f>
        <v>214.5</v>
      </c>
      <c r="F5" s="175"/>
      <c r="G5" s="172">
        <f>(F6-ST.III_23!F34-ST.III_23!G34)/2</f>
        <v>438</v>
      </c>
      <c r="H5" s="176">
        <f t="shared" ref="H5:H34" si="0">C5+E5+G5</f>
        <v>788.5</v>
      </c>
      <c r="I5" s="177">
        <v>790</v>
      </c>
    </row>
    <row r="6" spans="1:17" x14ac:dyDescent="0.25">
      <c r="A6" s="160">
        <v>45019</v>
      </c>
      <c r="B6" s="90">
        <v>62754</v>
      </c>
      <c r="C6" s="91">
        <f>B7-B6</f>
        <v>109</v>
      </c>
      <c r="D6" s="90">
        <v>32605</v>
      </c>
      <c r="E6" s="91">
        <f>D7-D6</f>
        <v>198</v>
      </c>
      <c r="F6" s="90">
        <v>750343</v>
      </c>
      <c r="G6" s="91">
        <f>F7-F6</f>
        <v>635</v>
      </c>
      <c r="H6" s="105">
        <f t="shared" si="0"/>
        <v>942</v>
      </c>
      <c r="I6" s="101">
        <v>898</v>
      </c>
    </row>
    <row r="7" spans="1:17" x14ac:dyDescent="0.25">
      <c r="A7" s="160">
        <v>45020</v>
      </c>
      <c r="B7" s="150">
        <v>62863</v>
      </c>
      <c r="C7" s="91">
        <f t="shared" ref="C7:E8" si="1">B8-B7</f>
        <v>99</v>
      </c>
      <c r="D7" s="150">
        <v>32803</v>
      </c>
      <c r="E7" s="91">
        <f t="shared" si="1"/>
        <v>195</v>
      </c>
      <c r="F7" s="150">
        <v>750978</v>
      </c>
      <c r="G7" s="91">
        <f t="shared" ref="G7" si="2">F8-F7</f>
        <v>629</v>
      </c>
      <c r="H7" s="151">
        <f t="shared" si="0"/>
        <v>923</v>
      </c>
      <c r="I7" s="180">
        <v>886</v>
      </c>
    </row>
    <row r="8" spans="1:17" x14ac:dyDescent="0.25">
      <c r="A8" s="160">
        <v>45021</v>
      </c>
      <c r="B8" s="150">
        <v>62962</v>
      </c>
      <c r="C8" s="91">
        <f t="shared" si="1"/>
        <v>92</v>
      </c>
      <c r="D8" s="150">
        <v>32998</v>
      </c>
      <c r="E8" s="91">
        <f t="shared" si="1"/>
        <v>195</v>
      </c>
      <c r="F8" s="150">
        <v>751607</v>
      </c>
      <c r="G8" s="91">
        <f t="shared" ref="G8" si="3">F9-F8</f>
        <v>593</v>
      </c>
      <c r="H8" s="151">
        <f t="shared" si="0"/>
        <v>880</v>
      </c>
      <c r="I8" s="180">
        <v>899</v>
      </c>
    </row>
    <row r="9" spans="1:17" x14ac:dyDescent="0.25">
      <c r="A9" s="160">
        <v>45022</v>
      </c>
      <c r="B9" s="90">
        <v>63054</v>
      </c>
      <c r="C9" s="91">
        <f>C8</f>
        <v>92</v>
      </c>
      <c r="D9" s="90">
        <v>33193</v>
      </c>
      <c r="E9" s="91">
        <f>E8</f>
        <v>195</v>
      </c>
      <c r="F9" s="90">
        <v>752200</v>
      </c>
      <c r="G9" s="91">
        <f>G8</f>
        <v>593</v>
      </c>
      <c r="H9" s="105">
        <f t="shared" si="0"/>
        <v>880</v>
      </c>
      <c r="I9" s="101">
        <v>798</v>
      </c>
      <c r="M9" s="169"/>
    </row>
    <row r="10" spans="1:17" x14ac:dyDescent="0.25">
      <c r="A10" s="162">
        <v>45023</v>
      </c>
      <c r="B10" s="111"/>
      <c r="C10" s="178">
        <f>(B14-B9-C9)/4</f>
        <v>96.5</v>
      </c>
      <c r="D10" s="111"/>
      <c r="E10" s="178">
        <f>(D14-D9-E9)/4</f>
        <v>201.75</v>
      </c>
      <c r="F10" s="111"/>
      <c r="G10" s="178">
        <f>(F14-F9-G9)/4</f>
        <v>449.25</v>
      </c>
      <c r="H10" s="112">
        <f t="shared" si="0"/>
        <v>747.5</v>
      </c>
      <c r="I10" s="113">
        <v>860</v>
      </c>
    </row>
    <row r="11" spans="1:17" x14ac:dyDescent="0.25">
      <c r="A11" s="162">
        <v>45024</v>
      </c>
      <c r="B11" s="111"/>
      <c r="C11" s="178">
        <f>(B14-B9-C9)/4</f>
        <v>96.5</v>
      </c>
      <c r="D11" s="111"/>
      <c r="E11" s="178">
        <f>(D14-D9-E9)/4</f>
        <v>201.75</v>
      </c>
      <c r="F11" s="111"/>
      <c r="G11" s="178">
        <f>(F14-F9-G9)/4</f>
        <v>449.25</v>
      </c>
      <c r="H11" s="112">
        <f t="shared" si="0"/>
        <v>747.5</v>
      </c>
      <c r="I11" s="113">
        <v>854</v>
      </c>
    </row>
    <row r="12" spans="1:17" x14ac:dyDescent="0.25">
      <c r="A12" s="162">
        <v>45025</v>
      </c>
      <c r="B12" s="111"/>
      <c r="C12" s="178">
        <f>(B14-B9-C9)/4</f>
        <v>96.5</v>
      </c>
      <c r="D12" s="111"/>
      <c r="E12" s="178">
        <f>(D14-D9-E9)/4</f>
        <v>201.75</v>
      </c>
      <c r="F12" s="111"/>
      <c r="G12" s="178">
        <f>(F14-F9-G9)/4</f>
        <v>449.25</v>
      </c>
      <c r="H12" s="112">
        <f t="shared" si="0"/>
        <v>747.5</v>
      </c>
      <c r="I12" s="113">
        <v>792</v>
      </c>
    </row>
    <row r="13" spans="1:17" x14ac:dyDescent="0.25">
      <c r="A13" s="162">
        <v>45026</v>
      </c>
      <c r="B13" s="111"/>
      <c r="C13" s="178">
        <f>(B14-B9-C9)/4</f>
        <v>96.5</v>
      </c>
      <c r="D13" s="111"/>
      <c r="E13" s="178">
        <f>(D14-D9-E9)/4</f>
        <v>201.75</v>
      </c>
      <c r="F13" s="111"/>
      <c r="G13" s="178">
        <f>(F14-F9-G9)/4</f>
        <v>449.25</v>
      </c>
      <c r="H13" s="112">
        <f t="shared" si="0"/>
        <v>747.5</v>
      </c>
      <c r="I13" s="113">
        <v>710</v>
      </c>
    </row>
    <row r="14" spans="1:17" x14ac:dyDescent="0.25">
      <c r="A14" s="160">
        <v>45027</v>
      </c>
      <c r="B14" s="150">
        <v>63532</v>
      </c>
      <c r="C14" s="179">
        <f>B15-B14</f>
        <v>103</v>
      </c>
      <c r="D14" s="150">
        <v>34195</v>
      </c>
      <c r="E14" s="179">
        <f>D15-D14</f>
        <v>197</v>
      </c>
      <c r="F14" s="150">
        <v>754590</v>
      </c>
      <c r="G14" s="179">
        <f>F15-F14</f>
        <v>448</v>
      </c>
      <c r="H14" s="151">
        <f t="shared" si="0"/>
        <v>748</v>
      </c>
      <c r="I14" s="180">
        <v>798</v>
      </c>
    </row>
    <row r="15" spans="1:17" x14ac:dyDescent="0.25">
      <c r="A15" s="160">
        <v>45028</v>
      </c>
      <c r="B15" s="150">
        <v>63635</v>
      </c>
      <c r="C15" s="179">
        <f t="shared" ref="C15:C16" si="4">B16-B15</f>
        <v>100</v>
      </c>
      <c r="D15" s="150">
        <v>34392</v>
      </c>
      <c r="E15" s="179">
        <f t="shared" ref="E15:E16" si="5">D16-D15</f>
        <v>200</v>
      </c>
      <c r="F15" s="150">
        <v>755038</v>
      </c>
      <c r="G15" s="179">
        <f t="shared" ref="G15:G16" si="6">F16-F15</f>
        <v>466</v>
      </c>
      <c r="H15" s="151">
        <f t="shared" si="0"/>
        <v>766</v>
      </c>
      <c r="I15" s="180">
        <v>722</v>
      </c>
    </row>
    <row r="16" spans="1:17" x14ac:dyDescent="0.25">
      <c r="A16" s="160">
        <v>45029</v>
      </c>
      <c r="B16" s="90">
        <v>63735</v>
      </c>
      <c r="C16" s="179">
        <f t="shared" si="4"/>
        <v>92</v>
      </c>
      <c r="D16" s="90">
        <v>34592</v>
      </c>
      <c r="E16" s="179">
        <f t="shared" si="5"/>
        <v>193</v>
      </c>
      <c r="F16" s="90">
        <v>755504</v>
      </c>
      <c r="G16" s="179">
        <f t="shared" si="6"/>
        <v>429</v>
      </c>
      <c r="H16" s="105">
        <f t="shared" si="0"/>
        <v>714</v>
      </c>
      <c r="I16" s="103">
        <v>802</v>
      </c>
    </row>
    <row r="17" spans="1:10" x14ac:dyDescent="0.25">
      <c r="A17" s="160">
        <v>45030</v>
      </c>
      <c r="B17" s="90">
        <v>63827</v>
      </c>
      <c r="C17" s="91">
        <f>C16</f>
        <v>92</v>
      </c>
      <c r="D17" s="90">
        <v>34785</v>
      </c>
      <c r="E17" s="91">
        <f>E16</f>
        <v>193</v>
      </c>
      <c r="F17" s="90">
        <v>755933</v>
      </c>
      <c r="G17" s="91">
        <f>G16</f>
        <v>429</v>
      </c>
      <c r="H17" s="105">
        <f t="shared" si="0"/>
        <v>714</v>
      </c>
      <c r="I17" s="101">
        <v>839</v>
      </c>
    </row>
    <row r="18" spans="1:10" x14ac:dyDescent="0.25">
      <c r="A18" s="162">
        <v>45031</v>
      </c>
      <c r="B18" s="111"/>
      <c r="C18" s="178">
        <f>(B20-B17-C17)/2</f>
        <v>91</v>
      </c>
      <c r="D18" s="111"/>
      <c r="E18" s="178">
        <f>(D20-D17-E17)/2</f>
        <v>179.5</v>
      </c>
      <c r="F18" s="111"/>
      <c r="G18" s="178">
        <f>(F20-F17-G17)/2</f>
        <v>417</v>
      </c>
      <c r="H18" s="112">
        <f t="shared" si="0"/>
        <v>687.5</v>
      </c>
      <c r="I18" s="113">
        <v>767</v>
      </c>
    </row>
    <row r="19" spans="1:10" x14ac:dyDescent="0.25">
      <c r="A19" s="162">
        <v>45032</v>
      </c>
      <c r="B19" s="111"/>
      <c r="C19" s="178">
        <f>(B20-B17-C17)/2</f>
        <v>91</v>
      </c>
      <c r="D19" s="111"/>
      <c r="E19" s="178">
        <f>(D20-D17-E17)/2</f>
        <v>179.5</v>
      </c>
      <c r="F19" s="111"/>
      <c r="G19" s="178">
        <f>(F20-F17-G17)/2</f>
        <v>417</v>
      </c>
      <c r="H19" s="112">
        <f t="shared" si="0"/>
        <v>687.5</v>
      </c>
      <c r="I19" s="113">
        <v>657</v>
      </c>
      <c r="J19" s="107"/>
    </row>
    <row r="20" spans="1:10" x14ac:dyDescent="0.25">
      <c r="A20" s="160">
        <v>45033</v>
      </c>
      <c r="B20" s="90">
        <v>64101</v>
      </c>
      <c r="C20" s="91">
        <f>B21-B20</f>
        <v>110</v>
      </c>
      <c r="D20" s="90">
        <v>35337</v>
      </c>
      <c r="E20" s="91">
        <f>D21-D20</f>
        <v>188</v>
      </c>
      <c r="F20" s="90">
        <v>757196</v>
      </c>
      <c r="G20" s="91">
        <f>F21-F20</f>
        <v>410</v>
      </c>
      <c r="H20" s="105">
        <f t="shared" si="0"/>
        <v>708</v>
      </c>
      <c r="I20" s="101">
        <v>701</v>
      </c>
      <c r="J20" s="107"/>
    </row>
    <row r="21" spans="1:10" x14ac:dyDescent="0.25">
      <c r="A21" s="160">
        <v>45034</v>
      </c>
      <c r="B21" s="150">
        <v>64211</v>
      </c>
      <c r="C21" s="91">
        <f t="shared" ref="C21:C23" si="7">B22-B21</f>
        <v>116</v>
      </c>
      <c r="D21" s="150">
        <v>35525</v>
      </c>
      <c r="E21" s="91">
        <f t="shared" ref="E21:E23" si="8">D22-D21</f>
        <v>192</v>
      </c>
      <c r="F21" s="150">
        <v>757606</v>
      </c>
      <c r="G21" s="91">
        <f t="shared" ref="G21:G23" si="9">F22-F21</f>
        <v>425</v>
      </c>
      <c r="H21" s="151">
        <f t="shared" si="0"/>
        <v>733</v>
      </c>
      <c r="I21" s="180">
        <v>779</v>
      </c>
      <c r="J21" s="107"/>
    </row>
    <row r="22" spans="1:10" x14ac:dyDescent="0.25">
      <c r="A22" s="160">
        <v>45035</v>
      </c>
      <c r="B22" s="150">
        <v>64327</v>
      </c>
      <c r="C22" s="91">
        <f t="shared" si="7"/>
        <v>103</v>
      </c>
      <c r="D22" s="150">
        <v>35717</v>
      </c>
      <c r="E22" s="91">
        <f t="shared" si="8"/>
        <v>189</v>
      </c>
      <c r="F22" s="150">
        <v>758031</v>
      </c>
      <c r="G22" s="91">
        <f t="shared" si="9"/>
        <v>513</v>
      </c>
      <c r="H22" s="151">
        <f t="shared" si="0"/>
        <v>805</v>
      </c>
      <c r="I22" s="180">
        <v>798</v>
      </c>
      <c r="J22" s="107"/>
    </row>
    <row r="23" spans="1:10" x14ac:dyDescent="0.25">
      <c r="A23" s="160">
        <v>45036</v>
      </c>
      <c r="B23" s="90">
        <v>64430</v>
      </c>
      <c r="C23" s="91">
        <f t="shared" si="7"/>
        <v>109</v>
      </c>
      <c r="D23" s="90">
        <v>35906</v>
      </c>
      <c r="E23" s="91">
        <f t="shared" si="8"/>
        <v>191</v>
      </c>
      <c r="F23" s="90">
        <v>758544</v>
      </c>
      <c r="G23" s="91">
        <f t="shared" si="9"/>
        <v>502</v>
      </c>
      <c r="H23" s="105">
        <f t="shared" si="0"/>
        <v>802</v>
      </c>
      <c r="I23" s="103">
        <v>744</v>
      </c>
    </row>
    <row r="24" spans="1:10" x14ac:dyDescent="0.25">
      <c r="A24" s="160">
        <v>45037</v>
      </c>
      <c r="B24" s="90">
        <v>64539</v>
      </c>
      <c r="C24" s="91">
        <f>C23</f>
        <v>109</v>
      </c>
      <c r="D24" s="90">
        <v>36097</v>
      </c>
      <c r="E24" s="91">
        <f>E23</f>
        <v>191</v>
      </c>
      <c r="F24" s="90">
        <v>759046</v>
      </c>
      <c r="G24" s="91">
        <f>G23</f>
        <v>502</v>
      </c>
      <c r="H24" s="105">
        <f t="shared" si="0"/>
        <v>802</v>
      </c>
      <c r="I24" s="101">
        <v>806</v>
      </c>
    </row>
    <row r="25" spans="1:10" x14ac:dyDescent="0.25">
      <c r="A25" s="162">
        <v>45038</v>
      </c>
      <c r="B25" s="111"/>
      <c r="C25" s="178">
        <f>(B27-B24-C24)/2</f>
        <v>103.5</v>
      </c>
      <c r="D25" s="111"/>
      <c r="E25" s="178">
        <f>(D27-D24-E24)/2</f>
        <v>187.5</v>
      </c>
      <c r="F25" s="111"/>
      <c r="G25" s="178">
        <f>(F27-F24-G24)/2</f>
        <v>499.5</v>
      </c>
      <c r="H25" s="112">
        <f t="shared" si="0"/>
        <v>790.5</v>
      </c>
      <c r="I25" s="113">
        <v>737</v>
      </c>
    </row>
    <row r="26" spans="1:10" x14ac:dyDescent="0.25">
      <c r="A26" s="162">
        <v>45039</v>
      </c>
      <c r="B26" s="111"/>
      <c r="C26" s="178">
        <f>(B27-B24-C24)/2</f>
        <v>103.5</v>
      </c>
      <c r="D26" s="111"/>
      <c r="E26" s="178">
        <f>(D27-D24-E24)/2</f>
        <v>187.5</v>
      </c>
      <c r="F26" s="111"/>
      <c r="G26" s="178">
        <f>(F27-F24-G24)/2</f>
        <v>499.5</v>
      </c>
      <c r="H26" s="112">
        <f t="shared" si="0"/>
        <v>790.5</v>
      </c>
      <c r="I26" s="113">
        <v>663</v>
      </c>
    </row>
    <row r="27" spans="1:10" x14ac:dyDescent="0.25">
      <c r="A27" s="160">
        <v>45040</v>
      </c>
      <c r="B27" s="90">
        <v>64855</v>
      </c>
      <c r="C27" s="91">
        <f>B28-B27</f>
        <v>109</v>
      </c>
      <c r="D27" s="90">
        <v>36663</v>
      </c>
      <c r="E27" s="91">
        <f>D28-D27</f>
        <v>207</v>
      </c>
      <c r="F27" s="90">
        <v>760547</v>
      </c>
      <c r="G27" s="91">
        <f>F28-F27</f>
        <v>464</v>
      </c>
      <c r="H27" s="105">
        <f t="shared" si="0"/>
        <v>780</v>
      </c>
      <c r="I27" s="101">
        <v>828</v>
      </c>
    </row>
    <row r="28" spans="1:10" x14ac:dyDescent="0.25">
      <c r="A28" s="160">
        <v>45041</v>
      </c>
      <c r="B28" s="150">
        <v>64964</v>
      </c>
      <c r="C28" s="91">
        <f t="shared" ref="C28:C30" si="10">B29-B28</f>
        <v>105</v>
      </c>
      <c r="D28" s="150">
        <v>36870</v>
      </c>
      <c r="E28" s="91">
        <f t="shared" ref="E28:E30" si="11">D29-D28</f>
        <v>202</v>
      </c>
      <c r="F28" s="150">
        <v>761011</v>
      </c>
      <c r="G28" s="91">
        <f t="shared" ref="G28:G30" si="12">F29-F28</f>
        <v>608</v>
      </c>
      <c r="H28" s="151">
        <f t="shared" si="0"/>
        <v>915</v>
      </c>
      <c r="I28" s="180">
        <v>794</v>
      </c>
    </row>
    <row r="29" spans="1:10" x14ac:dyDescent="0.25">
      <c r="A29" s="160">
        <v>45042</v>
      </c>
      <c r="B29" s="150">
        <v>65069</v>
      </c>
      <c r="C29" s="91">
        <f t="shared" si="10"/>
        <v>105</v>
      </c>
      <c r="D29" s="150">
        <v>37072</v>
      </c>
      <c r="E29" s="91">
        <f t="shared" si="11"/>
        <v>201</v>
      </c>
      <c r="F29" s="150">
        <v>761619</v>
      </c>
      <c r="G29" s="91">
        <f t="shared" si="12"/>
        <v>689</v>
      </c>
      <c r="H29" s="151">
        <f t="shared" si="0"/>
        <v>995</v>
      </c>
      <c r="I29" s="180">
        <v>914</v>
      </c>
    </row>
    <row r="30" spans="1:10" x14ac:dyDescent="0.25">
      <c r="A30" s="160">
        <v>45043</v>
      </c>
      <c r="B30" s="90">
        <v>65174</v>
      </c>
      <c r="C30" s="91">
        <f t="shared" si="10"/>
        <v>104</v>
      </c>
      <c r="D30" s="90">
        <v>37273</v>
      </c>
      <c r="E30" s="91">
        <f t="shared" si="11"/>
        <v>202</v>
      </c>
      <c r="F30" s="90">
        <v>762308</v>
      </c>
      <c r="G30" s="91">
        <f t="shared" si="12"/>
        <v>667</v>
      </c>
      <c r="H30" s="105">
        <f t="shared" si="0"/>
        <v>973</v>
      </c>
      <c r="I30" s="103">
        <v>849</v>
      </c>
    </row>
    <row r="31" spans="1:10" x14ac:dyDescent="0.25">
      <c r="A31" s="160">
        <v>45044</v>
      </c>
      <c r="B31" s="90">
        <v>65278</v>
      </c>
      <c r="C31" s="91">
        <f>C30</f>
        <v>104</v>
      </c>
      <c r="D31" s="90">
        <v>37475</v>
      </c>
      <c r="E31" s="91">
        <f>E30</f>
        <v>202</v>
      </c>
      <c r="F31" s="90">
        <v>762975</v>
      </c>
      <c r="G31" s="91">
        <f>G30</f>
        <v>667</v>
      </c>
      <c r="H31" s="105">
        <f t="shared" si="0"/>
        <v>973</v>
      </c>
      <c r="I31" s="101">
        <v>839</v>
      </c>
    </row>
    <row r="32" spans="1:10" x14ac:dyDescent="0.25">
      <c r="A32" s="162">
        <v>45045</v>
      </c>
      <c r="B32" s="111"/>
      <c r="C32" s="178">
        <f>(B35-B31-C31)/3</f>
        <v>110.66666666666667</v>
      </c>
      <c r="D32" s="111"/>
      <c r="E32" s="178">
        <f>(D35-D31-E31)/3</f>
        <v>205.66666666666666</v>
      </c>
      <c r="F32" s="111"/>
      <c r="G32" s="178">
        <f>(F35-F31-G31)/3</f>
        <v>433</v>
      </c>
      <c r="H32" s="112">
        <f t="shared" si="0"/>
        <v>749.33333333333326</v>
      </c>
      <c r="I32" s="113">
        <v>713</v>
      </c>
    </row>
    <row r="33" spans="1:9" x14ac:dyDescent="0.25">
      <c r="A33" s="162">
        <v>45046</v>
      </c>
      <c r="B33" s="111"/>
      <c r="C33" s="178">
        <f>(B35-B31-C31)/3</f>
        <v>110.66666666666667</v>
      </c>
      <c r="D33" s="111"/>
      <c r="E33" s="178">
        <f>(D35-D31-E31)/3</f>
        <v>205.66666666666666</v>
      </c>
      <c r="F33" s="111"/>
      <c r="G33" s="178">
        <f>(F35-F31-G31)/3</f>
        <v>433</v>
      </c>
      <c r="H33" s="112">
        <f t="shared" si="0"/>
        <v>749.33333333333326</v>
      </c>
      <c r="I33" s="113">
        <v>756</v>
      </c>
    </row>
    <row r="34" spans="1:9" x14ac:dyDescent="0.25">
      <c r="A34" s="114">
        <v>45047</v>
      </c>
      <c r="B34" s="111"/>
      <c r="C34" s="178">
        <f>(B35-B31-C31)/3</f>
        <v>110.66666666666667</v>
      </c>
      <c r="D34" s="111"/>
      <c r="E34" s="178">
        <f>(D35-D31-E31)/3</f>
        <v>205.66666666666666</v>
      </c>
      <c r="F34" s="111"/>
      <c r="G34" s="178">
        <f>(F35-F31-G31)/3</f>
        <v>433</v>
      </c>
      <c r="H34" s="112">
        <f t="shared" si="0"/>
        <v>749.33333333333326</v>
      </c>
      <c r="I34" s="113"/>
    </row>
    <row r="35" spans="1:9" ht="15.75" thickBot="1" x14ac:dyDescent="0.3">
      <c r="A35" s="96">
        <v>45048</v>
      </c>
      <c r="B35" s="90">
        <v>65714</v>
      </c>
      <c r="C35" s="95"/>
      <c r="D35" s="90">
        <v>38294</v>
      </c>
      <c r="E35" s="95"/>
      <c r="F35" s="90">
        <v>764941</v>
      </c>
      <c r="G35" s="95"/>
      <c r="H35" s="90"/>
      <c r="I35" s="104"/>
    </row>
    <row r="36" spans="1:9" ht="15.75" thickBot="1" x14ac:dyDescent="0.3">
      <c r="A36" s="23" t="s">
        <v>18</v>
      </c>
      <c r="B36" s="97"/>
      <c r="C36" s="98">
        <f>SUM(C4:C35)</f>
        <v>3231.9999999999995</v>
      </c>
      <c r="D36" s="97"/>
      <c r="E36" s="98">
        <f>SUM(E4:E35)</f>
        <v>6118.0000000000009</v>
      </c>
      <c r="F36" s="95"/>
      <c r="G36" s="98">
        <f>SUM(G4:G35)</f>
        <v>15474</v>
      </c>
      <c r="H36" s="91">
        <f>SUM(H4:H34)</f>
        <v>24823.999999999996</v>
      </c>
      <c r="I36" s="98">
        <f>SUM(I4:I35)</f>
        <v>23765</v>
      </c>
    </row>
    <row r="37" spans="1:9" x14ac:dyDescent="0.25">
      <c r="H37">
        <f>H36/16</f>
        <v>1551.4999999999998</v>
      </c>
      <c r="I37">
        <f>I36/31</f>
        <v>766.61290322580646</v>
      </c>
    </row>
  </sheetData>
  <mergeCells count="6">
    <mergeCell ref="A1:Q1"/>
    <mergeCell ref="A2:A3"/>
    <mergeCell ref="B2:C2"/>
    <mergeCell ref="D2:E2"/>
    <mergeCell ref="F2:G2"/>
    <mergeCell ref="H2:I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zoomScale="85" zoomScaleNormal="85" workbookViewId="0">
      <selection activeCell="M36" sqref="M36"/>
    </sheetView>
  </sheetViews>
  <sheetFormatPr defaultRowHeight="15" x14ac:dyDescent="0.25"/>
  <cols>
    <col min="1" max="1" width="11.28515625" customWidth="1"/>
    <col min="3" max="3" width="9.7109375" bestFit="1" customWidth="1"/>
    <col min="8" max="8" width="9.140625" customWidth="1"/>
  </cols>
  <sheetData>
    <row r="1" spans="1:17" ht="15.75" thickBot="1" x14ac:dyDescent="0.3">
      <c r="A1" s="286" t="s">
        <v>123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</row>
    <row r="2" spans="1:17" ht="15.75" thickBot="1" x14ac:dyDescent="0.3">
      <c r="A2" s="288" t="s">
        <v>99</v>
      </c>
      <c r="B2" s="290" t="s">
        <v>101</v>
      </c>
      <c r="C2" s="291"/>
      <c r="D2" s="290" t="s">
        <v>102</v>
      </c>
      <c r="E2" s="291"/>
      <c r="F2" s="292" t="s">
        <v>104</v>
      </c>
      <c r="G2" s="293"/>
      <c r="H2" s="292" t="s">
        <v>103</v>
      </c>
      <c r="I2" s="293"/>
      <c r="K2" s="295" t="s">
        <v>124</v>
      </c>
      <c r="L2" s="296"/>
    </row>
    <row r="3" spans="1:17" ht="15.75" thickBot="1" x14ac:dyDescent="0.3">
      <c r="A3" s="289"/>
      <c r="B3" s="88" t="s">
        <v>100</v>
      </c>
      <c r="C3" s="87" t="s">
        <v>6</v>
      </c>
      <c r="D3" s="87" t="s">
        <v>100</v>
      </c>
      <c r="E3" s="87" t="s">
        <v>6</v>
      </c>
      <c r="F3" s="89" t="s">
        <v>100</v>
      </c>
      <c r="G3" s="99" t="s">
        <v>6</v>
      </c>
      <c r="H3" s="89" t="s">
        <v>100</v>
      </c>
      <c r="I3" s="99" t="s">
        <v>6</v>
      </c>
      <c r="K3" s="193" t="s">
        <v>100</v>
      </c>
      <c r="L3" s="99" t="s">
        <v>126</v>
      </c>
    </row>
    <row r="4" spans="1:17" ht="15.75" thickTop="1" x14ac:dyDescent="0.25">
      <c r="A4" s="170">
        <v>45047</v>
      </c>
      <c r="B4" s="171"/>
      <c r="C4" s="172">
        <f>(B5-ST.IV_23!B31-ST.IV_23!C31)/3</f>
        <v>110.66666666666667</v>
      </c>
      <c r="D4" s="171"/>
      <c r="E4" s="172">
        <f>(D5-ST.IV_23!D31-ST.IV_23!E31)/3</f>
        <v>205.66666666666666</v>
      </c>
      <c r="F4" s="171"/>
      <c r="G4" s="172">
        <f>(F5-ST.IV_23!F31-ST.IV_23!G31)/3</f>
        <v>433</v>
      </c>
      <c r="H4" s="173">
        <f>C4+E4+G4</f>
        <v>749.33333333333326</v>
      </c>
      <c r="I4" s="174">
        <v>738</v>
      </c>
      <c r="K4" s="191"/>
      <c r="L4" s="192"/>
    </row>
    <row r="5" spans="1:17" x14ac:dyDescent="0.25">
      <c r="A5" s="183">
        <v>45048</v>
      </c>
      <c r="B5" s="184">
        <v>65714</v>
      </c>
      <c r="C5" s="91">
        <f t="shared" ref="C5:G7" si="0">B6-B5</f>
        <v>112</v>
      </c>
      <c r="D5" s="184">
        <v>38294</v>
      </c>
      <c r="E5" s="91">
        <f t="shared" si="0"/>
        <v>203</v>
      </c>
      <c r="F5" s="184">
        <v>764941</v>
      </c>
      <c r="G5" s="91">
        <f t="shared" si="0"/>
        <v>374</v>
      </c>
      <c r="H5" s="185">
        <f t="shared" ref="H5:H34" si="1">C5+E5+G5</f>
        <v>689</v>
      </c>
      <c r="I5" s="186">
        <v>698</v>
      </c>
      <c r="K5" s="36"/>
      <c r="L5" s="38"/>
    </row>
    <row r="6" spans="1:17" x14ac:dyDescent="0.25">
      <c r="A6" s="183">
        <v>45049</v>
      </c>
      <c r="B6" s="90">
        <v>65826</v>
      </c>
      <c r="C6" s="91">
        <f t="shared" si="0"/>
        <v>107</v>
      </c>
      <c r="D6" s="90">
        <v>38497</v>
      </c>
      <c r="E6" s="91">
        <f>D7-D6</f>
        <v>202</v>
      </c>
      <c r="F6" s="90">
        <v>765315</v>
      </c>
      <c r="G6" s="91">
        <f>F7-F6</f>
        <v>511</v>
      </c>
      <c r="H6" s="105">
        <f t="shared" si="1"/>
        <v>820</v>
      </c>
      <c r="I6" s="101">
        <v>725</v>
      </c>
      <c r="K6" s="36"/>
      <c r="L6" s="38"/>
    </row>
    <row r="7" spans="1:17" x14ac:dyDescent="0.25">
      <c r="A7" s="183">
        <v>45050</v>
      </c>
      <c r="B7" s="150">
        <v>65933</v>
      </c>
      <c r="C7" s="91">
        <f t="shared" si="0"/>
        <v>108</v>
      </c>
      <c r="D7" s="150">
        <v>38699</v>
      </c>
      <c r="E7" s="91">
        <f t="shared" si="0"/>
        <v>196</v>
      </c>
      <c r="F7" s="150">
        <v>765826</v>
      </c>
      <c r="G7" s="91">
        <f t="shared" ref="G7" si="2">F8-F7</f>
        <v>587</v>
      </c>
      <c r="H7" s="151">
        <f t="shared" si="1"/>
        <v>891</v>
      </c>
      <c r="I7" s="180">
        <v>748</v>
      </c>
      <c r="K7" s="36"/>
      <c r="L7" s="38"/>
    </row>
    <row r="8" spans="1:17" x14ac:dyDescent="0.25">
      <c r="A8" s="183">
        <v>45051</v>
      </c>
      <c r="B8" s="150">
        <v>66041</v>
      </c>
      <c r="C8" s="91">
        <f>C7</f>
        <v>108</v>
      </c>
      <c r="D8" s="150">
        <v>38895</v>
      </c>
      <c r="E8" s="91">
        <f>E7</f>
        <v>196</v>
      </c>
      <c r="F8" s="150">
        <v>766413</v>
      </c>
      <c r="G8" s="91">
        <f>G7</f>
        <v>587</v>
      </c>
      <c r="H8" s="151">
        <f t="shared" si="1"/>
        <v>891</v>
      </c>
      <c r="I8" s="180">
        <v>700</v>
      </c>
      <c r="K8" s="36"/>
      <c r="L8" s="38"/>
    </row>
    <row r="9" spans="1:17" x14ac:dyDescent="0.25">
      <c r="A9" s="170">
        <v>45052</v>
      </c>
      <c r="B9" s="111"/>
      <c r="C9" s="178">
        <f>(B12-B8-C8)/3</f>
        <v>103.66666666666667</v>
      </c>
      <c r="D9" s="111"/>
      <c r="E9" s="178">
        <f>(D12-D8-E8)/3</f>
        <v>183.33333333333334</v>
      </c>
      <c r="F9" s="111"/>
      <c r="G9" s="178">
        <f>(F12-F8-G8)/3</f>
        <v>432</v>
      </c>
      <c r="H9" s="112">
        <f t="shared" si="1"/>
        <v>719</v>
      </c>
      <c r="I9" s="113">
        <v>683</v>
      </c>
      <c r="K9" s="189"/>
      <c r="L9" s="187"/>
      <c r="M9" s="169"/>
    </row>
    <row r="10" spans="1:17" x14ac:dyDescent="0.25">
      <c r="A10" s="170">
        <v>45053</v>
      </c>
      <c r="B10" s="111"/>
      <c r="C10" s="178">
        <f>(B12-B8-C8)/3</f>
        <v>103.66666666666667</v>
      </c>
      <c r="D10" s="111"/>
      <c r="E10" s="178">
        <f>(D12-D8-E8)/3</f>
        <v>183.33333333333334</v>
      </c>
      <c r="F10" s="111"/>
      <c r="G10" s="178">
        <f>(F12-F8-G8)/3</f>
        <v>432</v>
      </c>
      <c r="H10" s="112">
        <f t="shared" si="1"/>
        <v>719</v>
      </c>
      <c r="I10" s="113">
        <v>680</v>
      </c>
      <c r="K10" s="189"/>
      <c r="L10" s="187"/>
    </row>
    <row r="11" spans="1:17" x14ac:dyDescent="0.25">
      <c r="A11" s="170">
        <v>45054</v>
      </c>
      <c r="B11" s="111"/>
      <c r="C11" s="178">
        <f>(B12-B8-C8)/3</f>
        <v>103.66666666666667</v>
      </c>
      <c r="D11" s="111"/>
      <c r="E11" s="178">
        <f>(D12-D8-E8)/3</f>
        <v>183.33333333333334</v>
      </c>
      <c r="F11" s="111"/>
      <c r="G11" s="178">
        <f>(F12-F8-G8)/3</f>
        <v>432</v>
      </c>
      <c r="H11" s="112">
        <f t="shared" si="1"/>
        <v>719</v>
      </c>
      <c r="I11" s="113">
        <v>780</v>
      </c>
      <c r="K11" s="189"/>
      <c r="L11" s="187"/>
    </row>
    <row r="12" spans="1:17" x14ac:dyDescent="0.25">
      <c r="A12" s="183">
        <v>45055</v>
      </c>
      <c r="B12" s="150">
        <v>66460</v>
      </c>
      <c r="C12" s="179">
        <f t="shared" ref="C12:G14" si="3">B13-B12</f>
        <v>106</v>
      </c>
      <c r="D12" s="150">
        <v>39641</v>
      </c>
      <c r="E12" s="179">
        <f t="shared" si="3"/>
        <v>178</v>
      </c>
      <c r="F12" s="150">
        <v>768296</v>
      </c>
      <c r="G12" s="179">
        <f t="shared" si="3"/>
        <v>556</v>
      </c>
      <c r="H12" s="151">
        <f t="shared" si="1"/>
        <v>840</v>
      </c>
      <c r="I12" s="180">
        <v>986</v>
      </c>
      <c r="K12" s="36"/>
      <c r="L12" s="38"/>
    </row>
    <row r="13" spans="1:17" x14ac:dyDescent="0.25">
      <c r="A13" s="183">
        <v>45056</v>
      </c>
      <c r="B13" s="150">
        <v>66566</v>
      </c>
      <c r="C13" s="179">
        <f t="shared" si="3"/>
        <v>106</v>
      </c>
      <c r="D13" s="150">
        <v>39819</v>
      </c>
      <c r="E13" s="179">
        <f t="shared" si="3"/>
        <v>183</v>
      </c>
      <c r="F13" s="150">
        <v>768852</v>
      </c>
      <c r="G13" s="179">
        <f t="shared" si="3"/>
        <v>543</v>
      </c>
      <c r="H13" s="151">
        <f t="shared" si="1"/>
        <v>832</v>
      </c>
      <c r="I13" s="180">
        <v>989</v>
      </c>
      <c r="K13" s="36">
        <v>20846</v>
      </c>
      <c r="L13" s="180">
        <f t="shared" ref="L13:L14" si="4">K14-K13</f>
        <v>0</v>
      </c>
    </row>
    <row r="14" spans="1:17" x14ac:dyDescent="0.25">
      <c r="A14" s="183">
        <v>45057</v>
      </c>
      <c r="B14" s="150">
        <v>66672</v>
      </c>
      <c r="C14" s="179">
        <f t="shared" si="3"/>
        <v>104</v>
      </c>
      <c r="D14" s="150">
        <v>40002</v>
      </c>
      <c r="E14" s="179">
        <f t="shared" si="3"/>
        <v>188</v>
      </c>
      <c r="F14" s="150">
        <v>769395</v>
      </c>
      <c r="G14" s="179">
        <f t="shared" si="3"/>
        <v>508</v>
      </c>
      <c r="H14" s="151">
        <f t="shared" si="1"/>
        <v>800</v>
      </c>
      <c r="I14" s="180">
        <v>991</v>
      </c>
      <c r="K14" s="36">
        <v>20846</v>
      </c>
      <c r="L14" s="180">
        <f t="shared" si="4"/>
        <v>0</v>
      </c>
    </row>
    <row r="15" spans="1:17" x14ac:dyDescent="0.25">
      <c r="A15" s="183">
        <v>45058</v>
      </c>
      <c r="B15" s="150">
        <v>66776</v>
      </c>
      <c r="C15" s="179">
        <f>C14</f>
        <v>104</v>
      </c>
      <c r="D15" s="150">
        <v>40190</v>
      </c>
      <c r="E15" s="179">
        <f>E14</f>
        <v>188</v>
      </c>
      <c r="F15" s="150">
        <v>769903</v>
      </c>
      <c r="G15" s="179">
        <f>G14</f>
        <v>508</v>
      </c>
      <c r="H15" s="151">
        <f t="shared" si="1"/>
        <v>800</v>
      </c>
      <c r="I15" s="180">
        <v>839</v>
      </c>
      <c r="K15" s="36">
        <v>20846</v>
      </c>
      <c r="L15" s="180">
        <f>L14</f>
        <v>0</v>
      </c>
    </row>
    <row r="16" spans="1:17" x14ac:dyDescent="0.25">
      <c r="A16" s="170">
        <v>45059</v>
      </c>
      <c r="B16" s="111"/>
      <c r="C16" s="178">
        <f>(B18-B15-C15)/4</f>
        <v>56.25</v>
      </c>
      <c r="D16" s="111"/>
      <c r="E16" s="178">
        <f>(D18-D15-E15)/4</f>
        <v>96.25</v>
      </c>
      <c r="F16" s="111"/>
      <c r="G16" s="178">
        <f>(F18-F15-G15)/4</f>
        <v>206.75</v>
      </c>
      <c r="H16" s="112">
        <f t="shared" si="1"/>
        <v>359.25</v>
      </c>
      <c r="I16" s="187">
        <v>717</v>
      </c>
      <c r="K16" s="190"/>
      <c r="L16" s="113">
        <f>(K18-K15-L15)/4</f>
        <v>113.5</v>
      </c>
    </row>
    <row r="17" spans="1:12" x14ac:dyDescent="0.25">
      <c r="A17" s="170">
        <v>45060</v>
      </c>
      <c r="B17" s="111"/>
      <c r="C17" s="178">
        <f>(B18-B15-C15)/4</f>
        <v>56.25</v>
      </c>
      <c r="D17" s="111"/>
      <c r="E17" s="178">
        <f>(D18-D15-E15)/4</f>
        <v>96.25</v>
      </c>
      <c r="F17" s="111"/>
      <c r="G17" s="178">
        <f>(F18-F15-G15)/4</f>
        <v>206.75</v>
      </c>
      <c r="H17" s="112">
        <f t="shared" si="1"/>
        <v>359.25</v>
      </c>
      <c r="I17" s="113">
        <v>730</v>
      </c>
      <c r="K17" s="190"/>
      <c r="L17" s="113">
        <f>(K18-K15-L15)/4</f>
        <v>113.5</v>
      </c>
    </row>
    <row r="18" spans="1:12" x14ac:dyDescent="0.25">
      <c r="A18" s="183">
        <v>45061</v>
      </c>
      <c r="B18" s="150">
        <v>67105</v>
      </c>
      <c r="C18" s="179">
        <f t="shared" ref="C18" si="5">B19-B18</f>
        <v>106</v>
      </c>
      <c r="D18" s="150">
        <v>40763</v>
      </c>
      <c r="E18" s="179">
        <f t="shared" ref="E18:E21" si="6">D19-D18</f>
        <v>213</v>
      </c>
      <c r="F18" s="150">
        <v>771238</v>
      </c>
      <c r="G18" s="179">
        <f t="shared" ref="G18:G21" si="7">F19-F18</f>
        <v>446</v>
      </c>
      <c r="H18" s="151">
        <f t="shared" si="1"/>
        <v>765</v>
      </c>
      <c r="I18" s="180">
        <v>713</v>
      </c>
      <c r="K18" s="36">
        <v>21300</v>
      </c>
      <c r="L18" s="180">
        <f t="shared" ref="L18:L21" si="8">K19-K18</f>
        <v>263</v>
      </c>
    </row>
    <row r="19" spans="1:12" x14ac:dyDescent="0.25">
      <c r="A19" s="183">
        <v>45062</v>
      </c>
      <c r="B19" s="150">
        <v>67211</v>
      </c>
      <c r="C19" s="91">
        <f t="shared" ref="C19:C20" si="9">B20-B19</f>
        <v>105</v>
      </c>
      <c r="D19" s="150">
        <v>40976</v>
      </c>
      <c r="E19" s="179">
        <f t="shared" si="6"/>
        <v>205</v>
      </c>
      <c r="F19" s="150">
        <v>771684</v>
      </c>
      <c r="G19" s="179">
        <f t="shared" si="7"/>
        <v>425</v>
      </c>
      <c r="H19" s="151">
        <f t="shared" si="1"/>
        <v>735</v>
      </c>
      <c r="I19" s="180">
        <v>727</v>
      </c>
      <c r="J19" s="107"/>
      <c r="K19" s="36">
        <v>21563</v>
      </c>
      <c r="L19" s="180">
        <f t="shared" si="8"/>
        <v>160</v>
      </c>
    </row>
    <row r="20" spans="1:12" x14ac:dyDescent="0.25">
      <c r="A20" s="183">
        <v>45063</v>
      </c>
      <c r="B20" s="90">
        <v>67316</v>
      </c>
      <c r="C20" s="91">
        <f t="shared" si="9"/>
        <v>103</v>
      </c>
      <c r="D20" s="90">
        <v>41181</v>
      </c>
      <c r="E20" s="179">
        <f t="shared" si="6"/>
        <v>208</v>
      </c>
      <c r="F20" s="90">
        <v>772109</v>
      </c>
      <c r="G20" s="179">
        <f t="shared" si="7"/>
        <v>526</v>
      </c>
      <c r="H20" s="105">
        <f t="shared" si="1"/>
        <v>837</v>
      </c>
      <c r="I20" s="101">
        <v>870</v>
      </c>
      <c r="J20" s="107"/>
      <c r="K20" s="36">
        <v>21723</v>
      </c>
      <c r="L20" s="180">
        <f t="shared" si="8"/>
        <v>102</v>
      </c>
    </row>
    <row r="21" spans="1:12" x14ac:dyDescent="0.25">
      <c r="A21" s="183">
        <v>45064</v>
      </c>
      <c r="B21" s="150">
        <v>67419</v>
      </c>
      <c r="C21" s="91">
        <f t="shared" ref="C21" si="10">B22-B21</f>
        <v>109</v>
      </c>
      <c r="D21" s="150">
        <v>41389</v>
      </c>
      <c r="E21" s="179">
        <f t="shared" si="6"/>
        <v>207</v>
      </c>
      <c r="F21" s="150">
        <v>772635</v>
      </c>
      <c r="G21" s="179">
        <f t="shared" si="7"/>
        <v>548</v>
      </c>
      <c r="H21" s="151">
        <f t="shared" si="1"/>
        <v>864</v>
      </c>
      <c r="I21" s="180">
        <v>780</v>
      </c>
      <c r="J21" s="107"/>
      <c r="K21" s="36">
        <v>21825</v>
      </c>
      <c r="L21" s="180">
        <f t="shared" si="8"/>
        <v>253</v>
      </c>
    </row>
    <row r="22" spans="1:12" x14ac:dyDescent="0.25">
      <c r="A22" s="183">
        <v>45065</v>
      </c>
      <c r="B22" s="150">
        <v>67528</v>
      </c>
      <c r="C22" s="91">
        <f>C21</f>
        <v>109</v>
      </c>
      <c r="D22" s="150">
        <v>41596</v>
      </c>
      <c r="E22" s="91">
        <f>E21</f>
        <v>207</v>
      </c>
      <c r="F22" s="150">
        <v>773183</v>
      </c>
      <c r="G22" s="91">
        <f>G21</f>
        <v>548</v>
      </c>
      <c r="H22" s="151">
        <f t="shared" si="1"/>
        <v>864</v>
      </c>
      <c r="I22" s="180">
        <v>754</v>
      </c>
      <c r="J22" s="107"/>
      <c r="K22" s="36">
        <v>22078</v>
      </c>
      <c r="L22" s="101">
        <f>L21</f>
        <v>253</v>
      </c>
    </row>
    <row r="23" spans="1:12" x14ac:dyDescent="0.25">
      <c r="A23" s="170">
        <v>45066</v>
      </c>
      <c r="B23" s="111"/>
      <c r="C23" s="178">
        <f>(B25-B22-C22)/4</f>
        <v>50.75</v>
      </c>
      <c r="D23" s="111"/>
      <c r="E23" s="178">
        <f>(D25-D22-E22)/4</f>
        <v>100.75</v>
      </c>
      <c r="F23" s="111"/>
      <c r="G23" s="178">
        <f>(F25-F22-G22)/4</f>
        <v>161.25</v>
      </c>
      <c r="H23" s="112">
        <f t="shared" si="1"/>
        <v>312.75</v>
      </c>
      <c r="I23" s="187">
        <v>644</v>
      </c>
      <c r="K23" s="189"/>
      <c r="L23" s="113">
        <f>(K25-K22-L22)/4</f>
        <v>235.25</v>
      </c>
    </row>
    <row r="24" spans="1:12" x14ac:dyDescent="0.25">
      <c r="A24" s="170">
        <v>45067</v>
      </c>
      <c r="B24" s="111"/>
      <c r="C24" s="178">
        <f>(B25-B22-C22)/4</f>
        <v>50.75</v>
      </c>
      <c r="D24" s="111"/>
      <c r="E24" s="178">
        <f>(D25-D22-E22)/4</f>
        <v>100.75</v>
      </c>
      <c r="F24" s="111"/>
      <c r="G24" s="178">
        <f>(F25-F22-G22)/4</f>
        <v>161.25</v>
      </c>
      <c r="H24" s="112">
        <f t="shared" si="1"/>
        <v>312.75</v>
      </c>
      <c r="I24" s="113">
        <v>652</v>
      </c>
      <c r="K24" s="189"/>
      <c r="L24" s="113">
        <f>(K25-K22-L22)/4</f>
        <v>235.25</v>
      </c>
    </row>
    <row r="25" spans="1:12" x14ac:dyDescent="0.25">
      <c r="A25" s="183">
        <v>45068</v>
      </c>
      <c r="B25" s="150">
        <v>67840</v>
      </c>
      <c r="C25" s="179">
        <f t="shared" ref="C25" si="11">B26-B25</f>
        <v>136</v>
      </c>
      <c r="D25" s="150">
        <v>42206</v>
      </c>
      <c r="E25" s="179">
        <f t="shared" ref="E25:E28" si="12">D26-D25</f>
        <v>204</v>
      </c>
      <c r="F25" s="150">
        <v>774376</v>
      </c>
      <c r="G25" s="179">
        <f t="shared" ref="G25:G28" si="13">F26-F25</f>
        <v>380</v>
      </c>
      <c r="H25" s="151">
        <f t="shared" si="1"/>
        <v>720</v>
      </c>
      <c r="I25" s="180">
        <v>667</v>
      </c>
      <c r="K25" s="36">
        <v>23272</v>
      </c>
      <c r="L25" s="180">
        <f t="shared" ref="L25:L28" si="14">K26-K25</f>
        <v>435</v>
      </c>
    </row>
    <row r="26" spans="1:12" x14ac:dyDescent="0.25">
      <c r="A26" s="183">
        <v>45069</v>
      </c>
      <c r="B26" s="150">
        <v>67976</v>
      </c>
      <c r="C26" s="91">
        <f t="shared" ref="C26:C27" si="15">B27-B26</f>
        <v>137</v>
      </c>
      <c r="D26" s="150">
        <v>42410</v>
      </c>
      <c r="E26" s="179">
        <f t="shared" si="12"/>
        <v>204</v>
      </c>
      <c r="F26" s="150">
        <v>774756</v>
      </c>
      <c r="G26" s="179">
        <f t="shared" si="13"/>
        <v>411</v>
      </c>
      <c r="H26" s="151">
        <f t="shared" si="1"/>
        <v>752</v>
      </c>
      <c r="I26" s="180">
        <v>732</v>
      </c>
      <c r="K26" s="36">
        <v>23707</v>
      </c>
      <c r="L26" s="180">
        <f t="shared" si="14"/>
        <v>270</v>
      </c>
    </row>
    <row r="27" spans="1:12" x14ac:dyDescent="0.25">
      <c r="A27" s="183">
        <v>45070</v>
      </c>
      <c r="B27" s="90">
        <v>68113</v>
      </c>
      <c r="C27" s="91">
        <f t="shared" si="15"/>
        <v>128</v>
      </c>
      <c r="D27" s="90">
        <v>42614</v>
      </c>
      <c r="E27" s="179">
        <f t="shared" si="12"/>
        <v>211</v>
      </c>
      <c r="F27" s="90">
        <v>775167</v>
      </c>
      <c r="G27" s="179">
        <f t="shared" si="13"/>
        <v>449</v>
      </c>
      <c r="H27" s="105">
        <f t="shared" si="1"/>
        <v>788</v>
      </c>
      <c r="I27" s="101">
        <v>668</v>
      </c>
      <c r="K27" s="36">
        <v>23977</v>
      </c>
      <c r="L27" s="180">
        <f t="shared" si="14"/>
        <v>501</v>
      </c>
    </row>
    <row r="28" spans="1:12" x14ac:dyDescent="0.25">
      <c r="A28" s="183">
        <v>45071</v>
      </c>
      <c r="B28" s="150">
        <v>68241</v>
      </c>
      <c r="C28" s="91">
        <f t="shared" ref="C28" si="16">B29-B28</f>
        <v>131</v>
      </c>
      <c r="D28" s="150">
        <v>42825</v>
      </c>
      <c r="E28" s="179">
        <f t="shared" si="12"/>
        <v>203</v>
      </c>
      <c r="F28" s="150">
        <v>775616</v>
      </c>
      <c r="G28" s="179">
        <f t="shared" si="13"/>
        <v>445</v>
      </c>
      <c r="H28" s="151">
        <f t="shared" si="1"/>
        <v>779</v>
      </c>
      <c r="I28" s="180">
        <v>712</v>
      </c>
      <c r="K28" s="36">
        <v>24478</v>
      </c>
      <c r="L28" s="180">
        <f t="shared" si="14"/>
        <v>454</v>
      </c>
    </row>
    <row r="29" spans="1:12" x14ac:dyDescent="0.25">
      <c r="A29" s="183">
        <v>45072</v>
      </c>
      <c r="B29" s="150">
        <v>68372</v>
      </c>
      <c r="C29" s="91">
        <f>C28</f>
        <v>131</v>
      </c>
      <c r="D29" s="150">
        <v>43028</v>
      </c>
      <c r="E29" s="91">
        <f>E28</f>
        <v>203</v>
      </c>
      <c r="F29" s="150">
        <v>776061</v>
      </c>
      <c r="G29" s="91">
        <f>G28</f>
        <v>445</v>
      </c>
      <c r="H29" s="151">
        <f t="shared" si="1"/>
        <v>779</v>
      </c>
      <c r="I29" s="180">
        <v>749</v>
      </c>
      <c r="K29" s="36">
        <v>24932</v>
      </c>
      <c r="L29" s="101">
        <f>L28</f>
        <v>454</v>
      </c>
    </row>
    <row r="30" spans="1:12" x14ac:dyDescent="0.25">
      <c r="A30" s="170">
        <v>45073</v>
      </c>
      <c r="B30" s="111"/>
      <c r="C30" s="178">
        <f>(B32-B29-C29)/4</f>
        <v>64.25</v>
      </c>
      <c r="D30" s="111"/>
      <c r="E30" s="178">
        <f>(D32-D29-E29)/4</f>
        <v>106.75</v>
      </c>
      <c r="F30" s="111"/>
      <c r="G30" s="178">
        <f>(F32-F29-G29)/4</f>
        <v>343.75</v>
      </c>
      <c r="H30" s="112">
        <f t="shared" si="1"/>
        <v>514.75</v>
      </c>
      <c r="I30" s="187">
        <v>771</v>
      </c>
      <c r="K30" s="189"/>
      <c r="L30" s="113">
        <f>(K32-K29-L29)/4</f>
        <v>224.5</v>
      </c>
    </row>
    <row r="31" spans="1:12" x14ac:dyDescent="0.25">
      <c r="A31" s="170">
        <v>45074</v>
      </c>
      <c r="B31" s="111"/>
      <c r="C31" s="178">
        <f>(B32-B29-C29)/4</f>
        <v>64.25</v>
      </c>
      <c r="D31" s="111"/>
      <c r="E31" s="178">
        <f>(D32-D29-E29)/4</f>
        <v>106.75</v>
      </c>
      <c r="F31" s="111"/>
      <c r="G31" s="178">
        <f>(F32-F29-G29)/4</f>
        <v>343.75</v>
      </c>
      <c r="H31" s="112">
        <f t="shared" si="1"/>
        <v>514.75</v>
      </c>
      <c r="I31" s="113">
        <v>799</v>
      </c>
      <c r="K31" s="189"/>
      <c r="L31" s="113">
        <f>(K32-K29-L29)/4</f>
        <v>224.5</v>
      </c>
    </row>
    <row r="32" spans="1:12" x14ac:dyDescent="0.25">
      <c r="A32" s="183">
        <v>45075</v>
      </c>
      <c r="B32" s="150">
        <v>68760</v>
      </c>
      <c r="C32" s="179">
        <f t="shared" ref="C32:C34" si="17">B33-B32</f>
        <v>132</v>
      </c>
      <c r="D32" s="150">
        <v>43658</v>
      </c>
      <c r="E32" s="179">
        <f t="shared" ref="E32:E34" si="18">D33-D32</f>
        <v>207</v>
      </c>
      <c r="F32" s="150">
        <v>777881</v>
      </c>
      <c r="G32" s="179">
        <f t="shared" ref="G32:G34" si="19">F33-F32</f>
        <v>560</v>
      </c>
      <c r="H32" s="151">
        <f t="shared" si="1"/>
        <v>899</v>
      </c>
      <c r="I32" s="180">
        <v>763</v>
      </c>
      <c r="K32" s="36">
        <v>26284</v>
      </c>
      <c r="L32" s="180">
        <f t="shared" ref="L32:L34" si="20">K33-K32</f>
        <v>513</v>
      </c>
    </row>
    <row r="33" spans="1:13" x14ac:dyDescent="0.25">
      <c r="A33" s="183">
        <v>45076</v>
      </c>
      <c r="B33" s="150">
        <v>68892</v>
      </c>
      <c r="C33" s="179">
        <f t="shared" si="17"/>
        <v>134</v>
      </c>
      <c r="D33" s="150">
        <v>43865</v>
      </c>
      <c r="E33" s="179">
        <f t="shared" si="18"/>
        <v>211</v>
      </c>
      <c r="F33" s="150">
        <v>778441</v>
      </c>
      <c r="G33" s="179">
        <f t="shared" si="19"/>
        <v>633</v>
      </c>
      <c r="H33" s="151">
        <f t="shared" si="1"/>
        <v>978</v>
      </c>
      <c r="I33" s="180">
        <v>842</v>
      </c>
      <c r="K33" s="36">
        <v>26797</v>
      </c>
      <c r="L33" s="180">
        <f t="shared" si="20"/>
        <v>408</v>
      </c>
    </row>
    <row r="34" spans="1:13" x14ac:dyDescent="0.25">
      <c r="A34" s="183">
        <v>45077</v>
      </c>
      <c r="B34" s="150">
        <v>69026</v>
      </c>
      <c r="C34" s="179">
        <f t="shared" si="17"/>
        <v>130</v>
      </c>
      <c r="D34" s="150">
        <v>44076</v>
      </c>
      <c r="E34" s="179">
        <f t="shared" si="18"/>
        <v>208</v>
      </c>
      <c r="F34" s="150">
        <v>779074</v>
      </c>
      <c r="G34" s="179">
        <f t="shared" si="19"/>
        <v>561</v>
      </c>
      <c r="H34" s="151">
        <f t="shared" si="1"/>
        <v>899</v>
      </c>
      <c r="I34" s="180">
        <v>783</v>
      </c>
      <c r="K34" s="36">
        <v>27205</v>
      </c>
      <c r="L34" s="180">
        <f t="shared" si="20"/>
        <v>549</v>
      </c>
    </row>
    <row r="35" spans="1:13" ht="15.75" thickBot="1" x14ac:dyDescent="0.3">
      <c r="A35" s="96">
        <v>45078</v>
      </c>
      <c r="B35" s="90">
        <v>69156</v>
      </c>
      <c r="C35" s="95"/>
      <c r="D35" s="90">
        <v>44284</v>
      </c>
      <c r="E35" s="95"/>
      <c r="F35" s="90">
        <v>779635</v>
      </c>
      <c r="G35" s="95"/>
      <c r="H35" s="90"/>
      <c r="I35" s="104"/>
      <c r="K35" s="36">
        <v>27754</v>
      </c>
      <c r="L35" s="103"/>
    </row>
    <row r="36" spans="1:13" ht="15.75" thickBot="1" x14ac:dyDescent="0.3">
      <c r="A36" s="23" t="s">
        <v>18</v>
      </c>
      <c r="B36" s="97"/>
      <c r="C36" s="117">
        <f>SUM(C4:C35)</f>
        <v>3210.1666666666665</v>
      </c>
      <c r="D36" s="97"/>
      <c r="E36" s="117">
        <f>SUM(E4:E35)</f>
        <v>5588.1666666666661</v>
      </c>
      <c r="F36" s="95"/>
      <c r="G36" s="117">
        <f>SUM(G4:G35)</f>
        <v>13703.5</v>
      </c>
      <c r="H36" s="91">
        <f>SUM(H4:H34)</f>
        <v>22501.833333333332</v>
      </c>
      <c r="I36" s="98">
        <f>SUM(I4:I35)</f>
        <v>23630</v>
      </c>
      <c r="K36" s="84"/>
      <c r="L36" s="98">
        <f>SUM(L4:L35)</f>
        <v>5761.5</v>
      </c>
      <c r="M36">
        <v>6880</v>
      </c>
    </row>
    <row r="37" spans="1:13" x14ac:dyDescent="0.25">
      <c r="H37">
        <f>H36/16</f>
        <v>1406.3645833333333</v>
      </c>
      <c r="I37">
        <f>I36/31</f>
        <v>762.25806451612902</v>
      </c>
    </row>
  </sheetData>
  <mergeCells count="7">
    <mergeCell ref="A1:Q1"/>
    <mergeCell ref="A2:A3"/>
    <mergeCell ref="B2:C2"/>
    <mergeCell ref="D2:E2"/>
    <mergeCell ref="F2:G2"/>
    <mergeCell ref="H2:I2"/>
    <mergeCell ref="K2:L2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zoomScale="85" zoomScaleNormal="85" workbookViewId="0">
      <selection activeCell="M37" sqref="M37"/>
    </sheetView>
  </sheetViews>
  <sheetFormatPr defaultRowHeight="15" x14ac:dyDescent="0.25"/>
  <cols>
    <col min="1" max="1" width="11.28515625" customWidth="1"/>
    <col min="3" max="3" width="9.7109375" bestFit="1" customWidth="1"/>
    <col min="8" max="8" width="9.140625" customWidth="1"/>
  </cols>
  <sheetData>
    <row r="1" spans="1:17" ht="15.75" thickBot="1" x14ac:dyDescent="0.3">
      <c r="A1" s="286" t="s">
        <v>127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</row>
    <row r="2" spans="1:17" ht="15.75" thickBot="1" x14ac:dyDescent="0.3">
      <c r="A2" s="297" t="s">
        <v>99</v>
      </c>
      <c r="B2" s="290" t="s">
        <v>101</v>
      </c>
      <c r="C2" s="291"/>
      <c r="D2" s="290" t="s">
        <v>102</v>
      </c>
      <c r="E2" s="291"/>
      <c r="F2" s="292" t="s">
        <v>104</v>
      </c>
      <c r="G2" s="293"/>
      <c r="H2" s="292" t="s">
        <v>103</v>
      </c>
      <c r="I2" s="293"/>
      <c r="K2" s="295" t="s">
        <v>124</v>
      </c>
      <c r="L2" s="296"/>
      <c r="N2" s="295" t="s">
        <v>73</v>
      </c>
      <c r="O2" s="296"/>
    </row>
    <row r="3" spans="1:17" ht="15.75" thickBot="1" x14ac:dyDescent="0.3">
      <c r="A3" s="298"/>
      <c r="B3" s="88" t="s">
        <v>100</v>
      </c>
      <c r="C3" s="87" t="s">
        <v>6</v>
      </c>
      <c r="D3" s="87" t="s">
        <v>100</v>
      </c>
      <c r="E3" s="87" t="s">
        <v>6</v>
      </c>
      <c r="F3" s="89" t="s">
        <v>100</v>
      </c>
      <c r="G3" s="99" t="s">
        <v>6</v>
      </c>
      <c r="H3" s="89" t="s">
        <v>100</v>
      </c>
      <c r="I3" s="99" t="s">
        <v>6</v>
      </c>
      <c r="K3" s="193" t="s">
        <v>100</v>
      </c>
      <c r="L3" s="99" t="s">
        <v>126</v>
      </c>
      <c r="N3" s="193"/>
      <c r="O3" s="99"/>
    </row>
    <row r="4" spans="1:17" ht="15.75" thickTop="1" x14ac:dyDescent="0.25">
      <c r="A4" s="216">
        <v>45078</v>
      </c>
      <c r="B4" s="70">
        <v>69156</v>
      </c>
      <c r="C4" s="91">
        <f t="shared" ref="C4:G11" si="0">B5-B4</f>
        <v>139</v>
      </c>
      <c r="D4" s="70">
        <v>44284</v>
      </c>
      <c r="E4" s="91">
        <f t="shared" si="0"/>
        <v>324</v>
      </c>
      <c r="F4" s="70">
        <v>779635</v>
      </c>
      <c r="G4" s="91">
        <f t="shared" si="0"/>
        <v>1054</v>
      </c>
      <c r="H4" s="151">
        <f t="shared" ref="H4:H35" si="1">C4+E4+G4</f>
        <v>1517</v>
      </c>
      <c r="I4" s="196">
        <v>728</v>
      </c>
      <c r="K4" s="194">
        <v>27754</v>
      </c>
      <c r="L4" s="180">
        <f t="shared" ref="L4" si="2">K5-K4</f>
        <v>528</v>
      </c>
      <c r="N4" s="201"/>
      <c r="O4" s="180"/>
    </row>
    <row r="5" spans="1:17" x14ac:dyDescent="0.25">
      <c r="A5" s="206">
        <v>45079</v>
      </c>
      <c r="B5" s="184">
        <v>69295</v>
      </c>
      <c r="C5" s="91">
        <f>C4</f>
        <v>139</v>
      </c>
      <c r="D5" s="184">
        <v>44608</v>
      </c>
      <c r="E5" s="91">
        <f>E4</f>
        <v>324</v>
      </c>
      <c r="F5" s="184">
        <v>780689</v>
      </c>
      <c r="G5" s="91">
        <f>G4</f>
        <v>1054</v>
      </c>
      <c r="H5" s="151">
        <f t="shared" si="1"/>
        <v>1517</v>
      </c>
      <c r="I5" s="186">
        <v>795</v>
      </c>
      <c r="K5" s="36">
        <v>28282</v>
      </c>
      <c r="L5" s="180">
        <f>L4</f>
        <v>528</v>
      </c>
      <c r="N5" s="36"/>
      <c r="O5" s="180"/>
    </row>
    <row r="6" spans="1:17" x14ac:dyDescent="0.25">
      <c r="A6" s="197">
        <v>45080</v>
      </c>
      <c r="B6" s="175"/>
      <c r="C6" s="176">
        <f>(B8-B5-C5)/2</f>
        <v>128</v>
      </c>
      <c r="D6" s="175"/>
      <c r="E6" s="176">
        <f>(D8-D5-E5)/2</f>
        <v>102</v>
      </c>
      <c r="F6" s="175"/>
      <c r="G6" s="176">
        <f>(F8-F5-G5)/2</f>
        <v>156.5</v>
      </c>
      <c r="H6" s="112">
        <f t="shared" si="1"/>
        <v>386.5</v>
      </c>
      <c r="I6" s="174">
        <v>820</v>
      </c>
      <c r="K6" s="189"/>
      <c r="L6" s="187">
        <f>(K8-K5-L5)/2</f>
        <v>482</v>
      </c>
      <c r="N6" s="189"/>
      <c r="O6" s="187"/>
    </row>
    <row r="7" spans="1:17" x14ac:dyDescent="0.25">
      <c r="A7" s="197">
        <v>45081</v>
      </c>
      <c r="B7" s="175"/>
      <c r="C7" s="176">
        <f>(B8-B5-C5)/2</f>
        <v>128</v>
      </c>
      <c r="D7" s="175"/>
      <c r="E7" s="176">
        <f>(D8-D5-E5)/2</f>
        <v>102</v>
      </c>
      <c r="F7" s="175"/>
      <c r="G7" s="176">
        <f>(F8-F5-G5)/2</f>
        <v>156.5</v>
      </c>
      <c r="H7" s="112">
        <f t="shared" si="1"/>
        <v>386.5</v>
      </c>
      <c r="I7" s="174">
        <v>791</v>
      </c>
      <c r="K7" s="189"/>
      <c r="L7" s="187">
        <f>(K8-K5-L5)/2</f>
        <v>482</v>
      </c>
      <c r="N7" s="189"/>
      <c r="O7" s="187"/>
    </row>
    <row r="8" spans="1:17" x14ac:dyDescent="0.25">
      <c r="A8" s="206">
        <v>45082</v>
      </c>
      <c r="B8" s="150">
        <v>69690</v>
      </c>
      <c r="C8" s="91">
        <f t="shared" si="0"/>
        <v>133</v>
      </c>
      <c r="D8" s="150">
        <v>45136</v>
      </c>
      <c r="E8" s="91">
        <f t="shared" si="0"/>
        <v>208</v>
      </c>
      <c r="F8" s="150">
        <v>782056</v>
      </c>
      <c r="G8" s="91">
        <f t="shared" si="0"/>
        <v>394</v>
      </c>
      <c r="H8" s="151">
        <f t="shared" si="1"/>
        <v>735</v>
      </c>
      <c r="I8" s="180">
        <v>841</v>
      </c>
      <c r="K8" s="36">
        <v>29774</v>
      </c>
      <c r="L8" s="180">
        <f t="shared" ref="L8:L11" si="3">K9-K8</f>
        <v>103</v>
      </c>
      <c r="N8" s="36"/>
      <c r="O8" s="180"/>
    </row>
    <row r="9" spans="1:17" x14ac:dyDescent="0.25">
      <c r="A9" s="206">
        <v>45083</v>
      </c>
      <c r="B9" s="150">
        <v>69823</v>
      </c>
      <c r="C9" s="91">
        <f t="shared" si="0"/>
        <v>121</v>
      </c>
      <c r="D9" s="150">
        <v>45344</v>
      </c>
      <c r="E9" s="91">
        <f t="shared" si="0"/>
        <v>194</v>
      </c>
      <c r="F9" s="150">
        <v>782450</v>
      </c>
      <c r="G9" s="91">
        <f t="shared" si="0"/>
        <v>380</v>
      </c>
      <c r="H9" s="151">
        <f t="shared" si="1"/>
        <v>695</v>
      </c>
      <c r="I9" s="180">
        <v>719</v>
      </c>
      <c r="K9" s="36">
        <v>29877</v>
      </c>
      <c r="L9" s="180">
        <f t="shared" si="3"/>
        <v>173</v>
      </c>
      <c r="M9" s="169"/>
      <c r="N9" s="36"/>
      <c r="O9" s="180"/>
    </row>
    <row r="10" spans="1:17" x14ac:dyDescent="0.25">
      <c r="A10" s="206">
        <v>45084</v>
      </c>
      <c r="B10" s="150">
        <v>69944</v>
      </c>
      <c r="C10" s="91">
        <f t="shared" si="0"/>
        <v>127</v>
      </c>
      <c r="D10" s="150">
        <v>45538</v>
      </c>
      <c r="E10" s="91">
        <f t="shared" si="0"/>
        <v>198</v>
      </c>
      <c r="F10" s="150">
        <v>782830</v>
      </c>
      <c r="G10" s="91">
        <f t="shared" si="0"/>
        <v>380</v>
      </c>
      <c r="H10" s="151">
        <f t="shared" si="1"/>
        <v>705</v>
      </c>
      <c r="I10" s="180">
        <v>680</v>
      </c>
      <c r="K10" s="36">
        <v>30050</v>
      </c>
      <c r="L10" s="180">
        <f t="shared" si="3"/>
        <v>190</v>
      </c>
      <c r="N10" s="36"/>
      <c r="O10" s="180"/>
    </row>
    <row r="11" spans="1:17" x14ac:dyDescent="0.25">
      <c r="A11" s="206">
        <v>45085</v>
      </c>
      <c r="B11" s="150">
        <v>70071</v>
      </c>
      <c r="C11" s="91">
        <f t="shared" si="0"/>
        <v>124</v>
      </c>
      <c r="D11" s="150">
        <v>45736</v>
      </c>
      <c r="E11" s="91">
        <f t="shared" si="0"/>
        <v>188</v>
      </c>
      <c r="F11" s="150">
        <v>783210</v>
      </c>
      <c r="G11" s="91">
        <f t="shared" si="0"/>
        <v>378</v>
      </c>
      <c r="H11" s="151">
        <f t="shared" si="1"/>
        <v>690</v>
      </c>
      <c r="I11" s="180">
        <v>682</v>
      </c>
      <c r="K11" s="36">
        <v>30240</v>
      </c>
      <c r="L11" s="180">
        <f t="shared" si="3"/>
        <v>186</v>
      </c>
      <c r="N11" s="36"/>
      <c r="O11" s="180"/>
    </row>
    <row r="12" spans="1:17" x14ac:dyDescent="0.25">
      <c r="A12" s="206">
        <v>45086</v>
      </c>
      <c r="B12" s="150">
        <v>70195</v>
      </c>
      <c r="C12" s="179">
        <f>C11</f>
        <v>124</v>
      </c>
      <c r="D12" s="150">
        <v>45924</v>
      </c>
      <c r="E12" s="179">
        <f>E11</f>
        <v>188</v>
      </c>
      <c r="F12" s="150">
        <v>783588</v>
      </c>
      <c r="G12" s="179">
        <f>G11</f>
        <v>378</v>
      </c>
      <c r="H12" s="151">
        <f t="shared" si="1"/>
        <v>690</v>
      </c>
      <c r="I12" s="180">
        <v>681</v>
      </c>
      <c r="K12" s="36">
        <v>30426</v>
      </c>
      <c r="L12" s="195">
        <f>L11</f>
        <v>186</v>
      </c>
      <c r="N12" s="36"/>
      <c r="O12" s="195"/>
    </row>
    <row r="13" spans="1:17" x14ac:dyDescent="0.25">
      <c r="A13" s="197">
        <v>45087</v>
      </c>
      <c r="B13" s="175"/>
      <c r="C13" s="176">
        <f>(B15-B12-C12)/2</f>
        <v>132</v>
      </c>
      <c r="D13" s="175"/>
      <c r="E13" s="176">
        <f>(D15-D12-E12)/2</f>
        <v>192</v>
      </c>
      <c r="F13" s="175"/>
      <c r="G13" s="176">
        <f>(F15-F12-G12)/2</f>
        <v>406.5</v>
      </c>
      <c r="H13" s="112">
        <f t="shared" si="1"/>
        <v>730.5</v>
      </c>
      <c r="I13" s="174">
        <v>614</v>
      </c>
      <c r="K13" s="189"/>
      <c r="L13" s="187">
        <f>(K15-K12-L12)/2</f>
        <v>367</v>
      </c>
      <c r="N13" s="189"/>
      <c r="O13" s="187"/>
    </row>
    <row r="14" spans="1:17" x14ac:dyDescent="0.25">
      <c r="A14" s="197">
        <v>45088</v>
      </c>
      <c r="B14" s="175"/>
      <c r="C14" s="176">
        <f>(B15-B12-C12)/2</f>
        <v>132</v>
      </c>
      <c r="D14" s="175"/>
      <c r="E14" s="176">
        <f>(D15-D12-E12)/2</f>
        <v>192</v>
      </c>
      <c r="F14" s="175"/>
      <c r="G14" s="176">
        <f>(F15-F12-G12)/2</f>
        <v>406.5</v>
      </c>
      <c r="H14" s="112">
        <f t="shared" si="1"/>
        <v>730.5</v>
      </c>
      <c r="I14" s="174">
        <v>644</v>
      </c>
      <c r="K14" s="189"/>
      <c r="L14" s="187">
        <f>(K15-K12-L12)/2</f>
        <v>367</v>
      </c>
      <c r="N14" s="189"/>
      <c r="O14" s="187"/>
    </row>
    <row r="15" spans="1:17" x14ac:dyDescent="0.25">
      <c r="A15" s="206">
        <v>45089</v>
      </c>
      <c r="B15" s="150">
        <v>70583</v>
      </c>
      <c r="C15" s="91">
        <f t="shared" ref="C15:G18" si="4">B16-B15</f>
        <v>130</v>
      </c>
      <c r="D15" s="150">
        <v>46496</v>
      </c>
      <c r="E15" s="91">
        <f t="shared" si="4"/>
        <v>193</v>
      </c>
      <c r="F15" s="150">
        <v>784779</v>
      </c>
      <c r="G15" s="91">
        <f t="shared" si="4"/>
        <v>574</v>
      </c>
      <c r="H15" s="151">
        <f t="shared" si="1"/>
        <v>897</v>
      </c>
      <c r="I15" s="180">
        <v>754</v>
      </c>
      <c r="K15" s="36">
        <v>31346</v>
      </c>
      <c r="L15" s="180">
        <f>K16-K15</f>
        <v>521</v>
      </c>
      <c r="N15" s="36">
        <v>10043</v>
      </c>
      <c r="O15" s="180">
        <f t="shared" ref="O15:O18" si="5">N16-N15</f>
        <v>2</v>
      </c>
    </row>
    <row r="16" spans="1:17" x14ac:dyDescent="0.25">
      <c r="A16" s="206">
        <v>45090</v>
      </c>
      <c r="B16" s="150">
        <v>70713</v>
      </c>
      <c r="C16" s="91">
        <f t="shared" si="4"/>
        <v>123</v>
      </c>
      <c r="D16" s="150">
        <v>46689</v>
      </c>
      <c r="E16" s="91">
        <f t="shared" si="4"/>
        <v>185</v>
      </c>
      <c r="F16" s="150">
        <v>785353</v>
      </c>
      <c r="G16" s="91">
        <f t="shared" si="4"/>
        <v>543</v>
      </c>
      <c r="H16" s="151">
        <f t="shared" si="1"/>
        <v>851</v>
      </c>
      <c r="I16" s="180">
        <v>755</v>
      </c>
      <c r="K16" s="36">
        <v>31867</v>
      </c>
      <c r="L16" s="180">
        <f t="shared" ref="L16:L18" si="6">K17-K16</f>
        <v>487</v>
      </c>
      <c r="N16" s="36">
        <v>10045</v>
      </c>
      <c r="O16" s="180">
        <f t="shared" si="5"/>
        <v>3</v>
      </c>
    </row>
    <row r="17" spans="1:15" x14ac:dyDescent="0.25">
      <c r="A17" s="206">
        <v>45091</v>
      </c>
      <c r="B17" s="150">
        <v>70836</v>
      </c>
      <c r="C17" s="91">
        <f t="shared" si="4"/>
        <v>130</v>
      </c>
      <c r="D17" s="150">
        <v>46874</v>
      </c>
      <c r="E17" s="91">
        <f t="shared" si="4"/>
        <v>194</v>
      </c>
      <c r="F17" s="150">
        <v>785896</v>
      </c>
      <c r="G17" s="91">
        <f t="shared" si="4"/>
        <v>496</v>
      </c>
      <c r="H17" s="151">
        <f t="shared" si="1"/>
        <v>820</v>
      </c>
      <c r="I17" s="180">
        <v>754</v>
      </c>
      <c r="K17" s="36">
        <v>32354</v>
      </c>
      <c r="L17" s="180">
        <f t="shared" si="6"/>
        <v>403</v>
      </c>
      <c r="N17" s="36">
        <v>10048</v>
      </c>
      <c r="O17" s="180">
        <f t="shared" si="5"/>
        <v>3</v>
      </c>
    </row>
    <row r="18" spans="1:15" x14ac:dyDescent="0.25">
      <c r="A18" s="206">
        <v>45092</v>
      </c>
      <c r="B18" s="150">
        <v>70966</v>
      </c>
      <c r="C18" s="91">
        <f t="shared" si="4"/>
        <v>126</v>
      </c>
      <c r="D18" s="150">
        <v>47068</v>
      </c>
      <c r="E18" s="91">
        <f t="shared" si="4"/>
        <v>187</v>
      </c>
      <c r="F18" s="150">
        <v>786392</v>
      </c>
      <c r="G18" s="91">
        <f t="shared" si="4"/>
        <v>437</v>
      </c>
      <c r="H18" s="151">
        <f t="shared" si="1"/>
        <v>750</v>
      </c>
      <c r="I18" s="180">
        <v>722</v>
      </c>
      <c r="K18" s="36">
        <v>32757</v>
      </c>
      <c r="L18" s="180">
        <f t="shared" si="6"/>
        <v>360</v>
      </c>
      <c r="N18" s="36">
        <v>10051</v>
      </c>
      <c r="O18" s="180">
        <f t="shared" si="5"/>
        <v>3</v>
      </c>
    </row>
    <row r="19" spans="1:15" x14ac:dyDescent="0.25">
      <c r="A19" s="206">
        <v>45093</v>
      </c>
      <c r="B19" s="150">
        <v>71092</v>
      </c>
      <c r="C19" s="91">
        <f>C18</f>
        <v>126</v>
      </c>
      <c r="D19" s="150">
        <v>47255</v>
      </c>
      <c r="E19" s="179">
        <f>E18</f>
        <v>187</v>
      </c>
      <c r="F19" s="150">
        <v>786829</v>
      </c>
      <c r="G19" s="179">
        <f>G18</f>
        <v>437</v>
      </c>
      <c r="H19" s="151">
        <f t="shared" si="1"/>
        <v>750</v>
      </c>
      <c r="I19" s="180">
        <v>701</v>
      </c>
      <c r="J19" s="107"/>
      <c r="K19" s="36">
        <v>33117</v>
      </c>
      <c r="L19" s="180">
        <f>L18</f>
        <v>360</v>
      </c>
      <c r="N19" s="36">
        <v>10054</v>
      </c>
      <c r="O19" s="180">
        <f>O18</f>
        <v>3</v>
      </c>
    </row>
    <row r="20" spans="1:15" x14ac:dyDescent="0.25">
      <c r="A20" s="197">
        <v>45094</v>
      </c>
      <c r="B20" s="175"/>
      <c r="C20" s="176">
        <f>(B22-B19-C19)/2</f>
        <v>139.5</v>
      </c>
      <c r="D20" s="175"/>
      <c r="E20" s="176">
        <f>(D22-D19-E19)/2</f>
        <v>200</v>
      </c>
      <c r="F20" s="175"/>
      <c r="G20" s="176">
        <f>(F22-F19-G19)/2</f>
        <v>411</v>
      </c>
      <c r="H20" s="112">
        <f t="shared" si="1"/>
        <v>750.5</v>
      </c>
      <c r="I20" s="174">
        <v>673</v>
      </c>
      <c r="J20" s="107"/>
      <c r="K20" s="189"/>
      <c r="L20" s="202">
        <f>(K22-K19-L19)/2</f>
        <v>563.5</v>
      </c>
      <c r="N20" s="190"/>
      <c r="O20" s="202">
        <f>(N22-N19-O19)/2</f>
        <v>0.5</v>
      </c>
    </row>
    <row r="21" spans="1:15" x14ac:dyDescent="0.25">
      <c r="A21" s="197">
        <v>45095</v>
      </c>
      <c r="B21" s="175"/>
      <c r="C21" s="176">
        <f>(B22-B19-C19)/2</f>
        <v>139.5</v>
      </c>
      <c r="D21" s="175"/>
      <c r="E21" s="176">
        <f>(D22-D19-E19)/2</f>
        <v>200</v>
      </c>
      <c r="F21" s="175"/>
      <c r="G21" s="176">
        <f>(F22-F19-G19)/2</f>
        <v>411</v>
      </c>
      <c r="H21" s="112">
        <f t="shared" si="1"/>
        <v>750.5</v>
      </c>
      <c r="I21" s="174">
        <v>689</v>
      </c>
      <c r="J21" s="107"/>
      <c r="K21" s="189"/>
      <c r="L21" s="202">
        <f>(K22-K19-L19)/2</f>
        <v>563.5</v>
      </c>
      <c r="N21" s="190"/>
      <c r="O21" s="202">
        <f>(N22-N19-O19)/2</f>
        <v>0.5</v>
      </c>
    </row>
    <row r="22" spans="1:15" x14ac:dyDescent="0.25">
      <c r="A22" s="206">
        <v>45096</v>
      </c>
      <c r="B22" s="150">
        <v>71497</v>
      </c>
      <c r="C22" s="91">
        <f t="shared" ref="C22:C25" si="7">B23-B22</f>
        <v>145</v>
      </c>
      <c r="D22" s="150">
        <v>47842</v>
      </c>
      <c r="E22" s="91">
        <f t="shared" ref="E22:E25" si="8">D23-D22</f>
        <v>205</v>
      </c>
      <c r="F22" s="150">
        <v>788088</v>
      </c>
      <c r="G22" s="91">
        <f t="shared" ref="G22:G25" si="9">F23-F22</f>
        <v>362</v>
      </c>
      <c r="H22" s="151">
        <f t="shared" si="1"/>
        <v>712</v>
      </c>
      <c r="I22" s="180">
        <v>644</v>
      </c>
      <c r="J22" s="107"/>
      <c r="K22" s="36">
        <v>34604</v>
      </c>
      <c r="L22" s="180">
        <f t="shared" ref="L22:L25" si="10">K23-K22</f>
        <v>444</v>
      </c>
      <c r="N22" s="36">
        <v>10058</v>
      </c>
      <c r="O22" s="210">
        <f t="shared" ref="O22:O25" si="11">N23-N22</f>
        <v>0.6000000000003638</v>
      </c>
    </row>
    <row r="23" spans="1:15" x14ac:dyDescent="0.25">
      <c r="A23" s="206">
        <v>45097</v>
      </c>
      <c r="B23" s="150">
        <v>71642</v>
      </c>
      <c r="C23" s="91">
        <f t="shared" si="7"/>
        <v>156</v>
      </c>
      <c r="D23" s="150">
        <v>48047</v>
      </c>
      <c r="E23" s="91">
        <f t="shared" si="8"/>
        <v>226</v>
      </c>
      <c r="F23" s="150">
        <v>788450</v>
      </c>
      <c r="G23" s="91">
        <f t="shared" si="9"/>
        <v>406</v>
      </c>
      <c r="H23" s="151">
        <f t="shared" si="1"/>
        <v>788</v>
      </c>
      <c r="I23" s="180">
        <v>628</v>
      </c>
      <c r="K23" s="36">
        <v>35048</v>
      </c>
      <c r="L23" s="180">
        <f t="shared" si="10"/>
        <v>507</v>
      </c>
      <c r="N23" s="36">
        <v>10058.6</v>
      </c>
      <c r="O23" s="210">
        <f t="shared" si="11"/>
        <v>0.6000000000003638</v>
      </c>
    </row>
    <row r="24" spans="1:15" x14ac:dyDescent="0.25">
      <c r="A24" s="206">
        <v>45098</v>
      </c>
      <c r="B24" s="150">
        <v>71798</v>
      </c>
      <c r="C24" s="91">
        <f t="shared" si="7"/>
        <v>156</v>
      </c>
      <c r="D24" s="150">
        <v>48273</v>
      </c>
      <c r="E24" s="91">
        <f t="shared" si="8"/>
        <v>222</v>
      </c>
      <c r="F24" s="150">
        <v>788856</v>
      </c>
      <c r="G24" s="91">
        <f t="shared" si="9"/>
        <v>392</v>
      </c>
      <c r="H24" s="151">
        <f t="shared" si="1"/>
        <v>770</v>
      </c>
      <c r="I24" s="180">
        <v>662</v>
      </c>
      <c r="K24" s="36">
        <v>35555</v>
      </c>
      <c r="L24" s="180">
        <f t="shared" si="10"/>
        <v>416</v>
      </c>
      <c r="N24" s="36">
        <v>10059.200000000001</v>
      </c>
      <c r="O24" s="210">
        <f t="shared" si="11"/>
        <v>0.3999999999996362</v>
      </c>
    </row>
    <row r="25" spans="1:15" x14ac:dyDescent="0.25">
      <c r="A25" s="206">
        <v>45099</v>
      </c>
      <c r="B25" s="150">
        <v>71954</v>
      </c>
      <c r="C25" s="91">
        <f t="shared" si="7"/>
        <v>178</v>
      </c>
      <c r="D25" s="150">
        <v>48495</v>
      </c>
      <c r="E25" s="91">
        <f t="shared" si="8"/>
        <v>234</v>
      </c>
      <c r="F25" s="150">
        <v>789248</v>
      </c>
      <c r="G25" s="91">
        <f t="shared" si="9"/>
        <v>415</v>
      </c>
      <c r="H25" s="151">
        <f t="shared" si="1"/>
        <v>827</v>
      </c>
      <c r="I25" s="180">
        <v>645</v>
      </c>
      <c r="K25" s="36">
        <v>35971</v>
      </c>
      <c r="L25" s="180">
        <f t="shared" si="10"/>
        <v>466</v>
      </c>
      <c r="N25" s="36">
        <v>10059.6</v>
      </c>
      <c r="O25" s="210">
        <f t="shared" si="11"/>
        <v>0.19999999999890861</v>
      </c>
    </row>
    <row r="26" spans="1:15" x14ac:dyDescent="0.25">
      <c r="A26" s="206">
        <v>45100</v>
      </c>
      <c r="B26" s="150">
        <v>72132</v>
      </c>
      <c r="C26" s="91">
        <f>C25</f>
        <v>178</v>
      </c>
      <c r="D26" s="150">
        <v>48729</v>
      </c>
      <c r="E26" s="179">
        <f>E25</f>
        <v>234</v>
      </c>
      <c r="F26" s="150">
        <v>789663</v>
      </c>
      <c r="G26" s="179">
        <f>G25</f>
        <v>415</v>
      </c>
      <c r="H26" s="151">
        <f t="shared" si="1"/>
        <v>827</v>
      </c>
      <c r="I26" s="180">
        <v>681</v>
      </c>
      <c r="K26" s="36">
        <v>36437</v>
      </c>
      <c r="L26" s="180">
        <f>L25</f>
        <v>466</v>
      </c>
      <c r="N26" s="36">
        <v>10059.799999999999</v>
      </c>
      <c r="O26" s="210">
        <f>O25</f>
        <v>0.19999999999890861</v>
      </c>
    </row>
    <row r="27" spans="1:15" x14ac:dyDescent="0.25">
      <c r="A27" s="197">
        <v>45101</v>
      </c>
      <c r="B27" s="175"/>
      <c r="C27" s="176">
        <f>(B29-B26-C26)/2</f>
        <v>120.5</v>
      </c>
      <c r="D27" s="175"/>
      <c r="E27" s="176">
        <f>(D29-D26-E26)/2</f>
        <v>196.5</v>
      </c>
      <c r="F27" s="175"/>
      <c r="G27" s="176">
        <f>(F29-F26-G26)/2</f>
        <v>359.5</v>
      </c>
      <c r="H27" s="112">
        <f t="shared" si="1"/>
        <v>676.5</v>
      </c>
      <c r="I27" s="174">
        <v>605</v>
      </c>
      <c r="K27" s="189"/>
      <c r="L27" s="187">
        <f>(K29-K26-L26)/2</f>
        <v>318.5</v>
      </c>
      <c r="N27" s="189"/>
      <c r="O27" s="202">
        <f>(N29-N26-O26)/2</f>
        <v>0.1500000000005457</v>
      </c>
    </row>
    <row r="28" spans="1:15" x14ac:dyDescent="0.25">
      <c r="A28" s="197">
        <v>45102</v>
      </c>
      <c r="B28" s="175"/>
      <c r="C28" s="176">
        <f>(B29-B26-C26)/2</f>
        <v>120.5</v>
      </c>
      <c r="D28" s="175"/>
      <c r="E28" s="176">
        <f>(D29-D26-E26)/2</f>
        <v>196.5</v>
      </c>
      <c r="F28" s="175"/>
      <c r="G28" s="176">
        <f>(F29-F26-G26)/2</f>
        <v>359.5</v>
      </c>
      <c r="H28" s="112">
        <f t="shared" si="1"/>
        <v>676.5</v>
      </c>
      <c r="I28" s="174">
        <v>661</v>
      </c>
      <c r="K28" s="189"/>
      <c r="L28" s="187">
        <f>(K29-K26-L26)/2</f>
        <v>318.5</v>
      </c>
      <c r="N28" s="189"/>
      <c r="O28" s="202">
        <f>(N29-N26-O26)/2</f>
        <v>0.1500000000005457</v>
      </c>
    </row>
    <row r="29" spans="1:15" x14ac:dyDescent="0.25">
      <c r="A29" s="206">
        <v>45103</v>
      </c>
      <c r="B29" s="150">
        <v>72551</v>
      </c>
      <c r="C29" s="91">
        <f t="shared" ref="C29:C32" si="12">B30-B29</f>
        <v>149</v>
      </c>
      <c r="D29" s="150">
        <v>49356</v>
      </c>
      <c r="E29" s="91">
        <f t="shared" ref="E29:E32" si="13">D30-D29</f>
        <v>212</v>
      </c>
      <c r="F29" s="150">
        <v>790797</v>
      </c>
      <c r="G29" s="91">
        <f t="shared" ref="G29:G32" si="14">F30-F29</f>
        <v>392</v>
      </c>
      <c r="H29" s="151">
        <f t="shared" si="1"/>
        <v>753</v>
      </c>
      <c r="I29" s="180">
        <v>652</v>
      </c>
      <c r="K29" s="36">
        <v>37540</v>
      </c>
      <c r="L29" s="180">
        <f t="shared" ref="L29:L32" si="15">K30-K29</f>
        <v>446</v>
      </c>
      <c r="N29" s="36">
        <v>10060.299999999999</v>
      </c>
      <c r="O29" s="210">
        <f t="shared" ref="O29:O32" si="16">N30-N29</f>
        <v>0.2000000000007276</v>
      </c>
    </row>
    <row r="30" spans="1:15" x14ac:dyDescent="0.25">
      <c r="A30" s="206">
        <v>45104</v>
      </c>
      <c r="B30" s="150">
        <v>72700</v>
      </c>
      <c r="C30" s="91">
        <f t="shared" si="12"/>
        <v>131</v>
      </c>
      <c r="D30" s="150">
        <v>49568</v>
      </c>
      <c r="E30" s="91">
        <f t="shared" si="13"/>
        <v>193</v>
      </c>
      <c r="F30" s="150">
        <v>791189</v>
      </c>
      <c r="G30" s="91">
        <f t="shared" si="14"/>
        <v>437</v>
      </c>
      <c r="H30" s="151">
        <f t="shared" si="1"/>
        <v>761</v>
      </c>
      <c r="I30" s="180">
        <v>658</v>
      </c>
      <c r="K30" s="36">
        <v>37986</v>
      </c>
      <c r="L30" s="180">
        <f t="shared" si="15"/>
        <v>294</v>
      </c>
      <c r="N30" s="36">
        <v>10060.5</v>
      </c>
      <c r="O30" s="210">
        <f t="shared" si="16"/>
        <v>0.2000000000007276</v>
      </c>
    </row>
    <row r="31" spans="1:15" x14ac:dyDescent="0.25">
      <c r="A31" s="206">
        <v>45105</v>
      </c>
      <c r="B31" s="150">
        <v>72831</v>
      </c>
      <c r="C31" s="91">
        <f t="shared" si="12"/>
        <v>131</v>
      </c>
      <c r="D31" s="150">
        <v>49761</v>
      </c>
      <c r="E31" s="91">
        <f t="shared" si="13"/>
        <v>186</v>
      </c>
      <c r="F31" s="150">
        <v>791626</v>
      </c>
      <c r="G31" s="91">
        <f t="shared" si="14"/>
        <v>609</v>
      </c>
      <c r="H31" s="151">
        <f t="shared" si="1"/>
        <v>926</v>
      </c>
      <c r="I31" s="180">
        <v>729</v>
      </c>
      <c r="K31" s="36">
        <v>38280</v>
      </c>
      <c r="L31" s="180">
        <f t="shared" si="15"/>
        <v>505</v>
      </c>
      <c r="N31" s="36">
        <v>10060.700000000001</v>
      </c>
      <c r="O31" s="210">
        <f t="shared" si="16"/>
        <v>0.2999999999992724</v>
      </c>
    </row>
    <row r="32" spans="1:15" x14ac:dyDescent="0.25">
      <c r="A32" s="206">
        <v>45106</v>
      </c>
      <c r="B32" s="150">
        <v>72962</v>
      </c>
      <c r="C32" s="91">
        <f t="shared" si="12"/>
        <v>143</v>
      </c>
      <c r="D32" s="150">
        <v>49947</v>
      </c>
      <c r="E32" s="91">
        <f t="shared" si="13"/>
        <v>212</v>
      </c>
      <c r="F32" s="150">
        <v>792235</v>
      </c>
      <c r="G32" s="91">
        <f t="shared" si="14"/>
        <v>494</v>
      </c>
      <c r="H32" s="151">
        <f t="shared" si="1"/>
        <v>849</v>
      </c>
      <c r="I32" s="180">
        <v>778</v>
      </c>
      <c r="K32" s="36">
        <v>38785</v>
      </c>
      <c r="L32" s="180">
        <f t="shared" si="15"/>
        <v>530</v>
      </c>
      <c r="N32" s="36">
        <v>10061</v>
      </c>
      <c r="O32" s="210">
        <f t="shared" si="16"/>
        <v>0.2000000000007276</v>
      </c>
    </row>
    <row r="33" spans="1:15" x14ac:dyDescent="0.25">
      <c r="A33" s="206">
        <v>45107</v>
      </c>
      <c r="B33" s="150">
        <v>73105</v>
      </c>
      <c r="C33" s="179">
        <f>C32</f>
        <v>143</v>
      </c>
      <c r="D33" s="150">
        <v>50159</v>
      </c>
      <c r="E33" s="179">
        <f>E32</f>
        <v>212</v>
      </c>
      <c r="F33" s="150">
        <v>792729</v>
      </c>
      <c r="G33" s="179">
        <f>G32</f>
        <v>494</v>
      </c>
      <c r="H33" s="151">
        <f t="shared" si="1"/>
        <v>849</v>
      </c>
      <c r="I33" s="180">
        <v>627</v>
      </c>
      <c r="K33" s="36">
        <v>39315</v>
      </c>
      <c r="L33" s="180">
        <f>L32</f>
        <v>530</v>
      </c>
      <c r="N33" s="36">
        <v>10061.200000000001</v>
      </c>
      <c r="O33" s="210">
        <f>O32</f>
        <v>0.2000000000007276</v>
      </c>
    </row>
    <row r="34" spans="1:15" x14ac:dyDescent="0.25">
      <c r="A34" s="197">
        <v>45108</v>
      </c>
      <c r="B34" s="111"/>
      <c r="C34" s="176">
        <f>(B36-B33-C33)/2</f>
        <v>140</v>
      </c>
      <c r="D34" s="111"/>
      <c r="E34" s="176">
        <f>(D36-D33-E33)/2</f>
        <v>201.5</v>
      </c>
      <c r="F34" s="111"/>
      <c r="G34" s="176">
        <f>(F36-F33-G33)/2</f>
        <v>383</v>
      </c>
      <c r="H34" s="112">
        <f t="shared" si="1"/>
        <v>724.5</v>
      </c>
      <c r="I34" s="113">
        <v>686</v>
      </c>
      <c r="K34" s="189"/>
      <c r="L34" s="187">
        <f>(K36-K33-L33)/2</f>
        <v>371.5</v>
      </c>
      <c r="N34" s="189"/>
      <c r="O34" s="202">
        <f>(N36-N33-O33)/2</f>
        <v>0.19999999999890861</v>
      </c>
    </row>
    <row r="35" spans="1:15" x14ac:dyDescent="0.25">
      <c r="A35" s="197">
        <v>45109</v>
      </c>
      <c r="B35" s="111"/>
      <c r="C35" s="176">
        <f>(B36-B33-C33)/2</f>
        <v>140</v>
      </c>
      <c r="D35" s="111"/>
      <c r="E35" s="176">
        <f>(D36-D33-E33)/2</f>
        <v>201.5</v>
      </c>
      <c r="F35" s="111"/>
      <c r="G35" s="176">
        <f>(F36-F33-G33)/2</f>
        <v>383</v>
      </c>
      <c r="H35" s="112">
        <f t="shared" si="1"/>
        <v>724.5</v>
      </c>
      <c r="I35" s="113">
        <v>717</v>
      </c>
      <c r="K35" s="189"/>
      <c r="L35" s="187">
        <f>(K36-K33-L33)/2</f>
        <v>371.5</v>
      </c>
      <c r="N35" s="189"/>
      <c r="O35" s="202">
        <f>(N36-N33-O33)/2</f>
        <v>0.19999999999890861</v>
      </c>
    </row>
    <row r="36" spans="1:15" x14ac:dyDescent="0.25">
      <c r="A36" s="206">
        <v>45110</v>
      </c>
      <c r="B36" s="150">
        <v>73528</v>
      </c>
      <c r="C36" s="151"/>
      <c r="D36" s="150">
        <v>50774</v>
      </c>
      <c r="E36" s="151"/>
      <c r="F36" s="150">
        <v>793989</v>
      </c>
      <c r="G36" s="151"/>
      <c r="H36" s="151"/>
      <c r="I36" s="180"/>
      <c r="K36" s="208">
        <v>40588</v>
      </c>
      <c r="L36" s="180"/>
      <c r="M36" s="207"/>
      <c r="N36" s="208">
        <v>10061.799999999999</v>
      </c>
      <c r="O36" s="180"/>
    </row>
    <row r="37" spans="1:15" ht="15.75" thickBot="1" x14ac:dyDescent="0.3">
      <c r="A37" s="155" t="s">
        <v>18</v>
      </c>
      <c r="B37" s="203"/>
      <c r="C37" s="168">
        <f>SUM(C4:C34)</f>
        <v>4232</v>
      </c>
      <c r="D37" s="203"/>
      <c r="E37" s="168">
        <f>SUM(E4:E34)</f>
        <v>6288.5</v>
      </c>
      <c r="F37" s="204"/>
      <c r="G37" s="168">
        <f>SUM(G4:G34)</f>
        <v>13971</v>
      </c>
      <c r="H37" s="205">
        <f>SUM(H4:H34)</f>
        <v>24491.5</v>
      </c>
      <c r="I37" s="157">
        <f>SUM(I4:I35)</f>
        <v>22416</v>
      </c>
      <c r="K37" s="155"/>
      <c r="L37" s="168">
        <f>SUM(L4:L34)</f>
        <v>12462.5</v>
      </c>
      <c r="M37">
        <v>11940</v>
      </c>
      <c r="N37" s="155"/>
      <c r="O37" s="155"/>
    </row>
    <row r="38" spans="1:15" x14ac:dyDescent="0.25">
      <c r="H38">
        <f>H37/16</f>
        <v>1530.71875</v>
      </c>
      <c r="I38">
        <f>I37/31</f>
        <v>723.09677419354841</v>
      </c>
    </row>
  </sheetData>
  <mergeCells count="8">
    <mergeCell ref="A1:Q1"/>
    <mergeCell ref="A2:A3"/>
    <mergeCell ref="B2:C2"/>
    <mergeCell ref="D2:E2"/>
    <mergeCell ref="F2:G2"/>
    <mergeCell ref="H2:I2"/>
    <mergeCell ref="K2:L2"/>
    <mergeCell ref="N2:O2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zoomScale="85" zoomScaleNormal="85" workbookViewId="0">
      <selection activeCell="M36" sqref="M36"/>
    </sheetView>
  </sheetViews>
  <sheetFormatPr defaultRowHeight="15" x14ac:dyDescent="0.25"/>
  <cols>
    <col min="1" max="1" width="11.28515625" customWidth="1"/>
    <col min="8" max="8" width="9.140625" customWidth="1"/>
  </cols>
  <sheetData>
    <row r="1" spans="1:17" ht="15.75" thickBot="1" x14ac:dyDescent="0.3">
      <c r="A1" s="286" t="s">
        <v>128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</row>
    <row r="2" spans="1:17" ht="15.75" thickBot="1" x14ac:dyDescent="0.3">
      <c r="A2" s="288" t="s">
        <v>99</v>
      </c>
      <c r="B2" s="290" t="s">
        <v>101</v>
      </c>
      <c r="C2" s="291"/>
      <c r="D2" s="290" t="s">
        <v>102</v>
      </c>
      <c r="E2" s="291"/>
      <c r="F2" s="292" t="s">
        <v>104</v>
      </c>
      <c r="G2" s="293"/>
      <c r="H2" s="292" t="s">
        <v>103</v>
      </c>
      <c r="I2" s="293"/>
      <c r="K2" s="295" t="s">
        <v>124</v>
      </c>
      <c r="L2" s="296"/>
      <c r="N2" s="295" t="s">
        <v>73</v>
      </c>
      <c r="O2" s="296"/>
    </row>
    <row r="3" spans="1:17" ht="15.75" thickBot="1" x14ac:dyDescent="0.3">
      <c r="A3" s="289"/>
      <c r="B3" s="88" t="s">
        <v>100</v>
      </c>
      <c r="C3" s="87" t="s">
        <v>6</v>
      </c>
      <c r="D3" s="87" t="s">
        <v>100</v>
      </c>
      <c r="E3" s="87" t="s">
        <v>6</v>
      </c>
      <c r="F3" s="89" t="s">
        <v>100</v>
      </c>
      <c r="G3" s="99" t="s">
        <v>6</v>
      </c>
      <c r="H3" s="89" t="s">
        <v>100</v>
      </c>
      <c r="I3" s="99" t="s">
        <v>6</v>
      </c>
      <c r="K3" s="193" t="s">
        <v>100</v>
      </c>
      <c r="L3" s="99" t="s">
        <v>126</v>
      </c>
      <c r="N3" s="193"/>
      <c r="O3" s="99"/>
    </row>
    <row r="4" spans="1:17" ht="15.75" thickTop="1" x14ac:dyDescent="0.25">
      <c r="A4" s="197">
        <v>45108</v>
      </c>
      <c r="B4" s="171"/>
      <c r="C4" s="111">
        <f>ST.VI_23!C34</f>
        <v>140</v>
      </c>
      <c r="D4" s="171"/>
      <c r="E4" s="111">
        <f>ST.VI_23!E34</f>
        <v>201.5</v>
      </c>
      <c r="F4" s="171"/>
      <c r="G4" s="111">
        <f>ST.VI_23!G34</f>
        <v>383</v>
      </c>
      <c r="H4" s="173">
        <f>C4+E4+G4</f>
        <v>724.5</v>
      </c>
      <c r="I4" s="187">
        <f>ST.VI_23!I34</f>
        <v>686</v>
      </c>
      <c r="K4" s="212"/>
      <c r="L4" s="187">
        <f>ST.VI_23!L34</f>
        <v>371.5</v>
      </c>
      <c r="N4" s="213"/>
      <c r="O4" s="202">
        <f>ST.VI_23!O34</f>
        <v>0.19999999999890861</v>
      </c>
    </row>
    <row r="5" spans="1:17" x14ac:dyDescent="0.25">
      <c r="A5" s="197">
        <v>45109</v>
      </c>
      <c r="B5" s="175"/>
      <c r="C5" s="111">
        <f>ST.VI_23!C35</f>
        <v>140</v>
      </c>
      <c r="D5" s="175"/>
      <c r="E5" s="111">
        <f>ST.VI_23!E35</f>
        <v>201.5</v>
      </c>
      <c r="F5" s="175"/>
      <c r="G5" s="111">
        <f>ST.VI_23!G35</f>
        <v>383</v>
      </c>
      <c r="H5" s="176">
        <f t="shared" ref="H5:H34" si="0">C5+E5+G5</f>
        <v>724.5</v>
      </c>
      <c r="I5" s="187">
        <f>ST.VI_23!I35</f>
        <v>717</v>
      </c>
      <c r="K5" s="189"/>
      <c r="L5" s="187">
        <f>ST.VI_23!L35</f>
        <v>371.5</v>
      </c>
      <c r="N5" s="189"/>
      <c r="O5" s="202">
        <f>ST.VI_23!O35</f>
        <v>0.19999999999890861</v>
      </c>
    </row>
    <row r="6" spans="1:17" x14ac:dyDescent="0.25">
      <c r="A6" s="206">
        <v>45110</v>
      </c>
      <c r="B6" s="90">
        <f>ST.VI_23!B36</f>
        <v>73528</v>
      </c>
      <c r="C6" s="91">
        <f t="shared" ref="C6:G6" si="1">B7-B6</f>
        <v>144</v>
      </c>
      <c r="D6" s="90">
        <f>ST.VI_23!D36</f>
        <v>50774</v>
      </c>
      <c r="E6" s="91">
        <f t="shared" si="1"/>
        <v>193</v>
      </c>
      <c r="F6" s="90">
        <f>ST.VI_23!F36</f>
        <v>793989</v>
      </c>
      <c r="G6" s="91">
        <f t="shared" si="1"/>
        <v>520</v>
      </c>
      <c r="H6" s="105">
        <f t="shared" si="0"/>
        <v>857</v>
      </c>
      <c r="I6" s="101"/>
      <c r="K6" s="42">
        <f>ST.VI_23!K36</f>
        <v>40588</v>
      </c>
      <c r="L6" s="101">
        <f t="shared" ref="L6" si="2">K7-K6</f>
        <v>372</v>
      </c>
      <c r="M6" s="207"/>
      <c r="N6" s="42">
        <f>ST.VI_23!N36</f>
        <v>10061.799999999999</v>
      </c>
      <c r="O6" s="217">
        <f t="shared" ref="O6" si="3">N7-N6</f>
        <v>0.1000000000003638</v>
      </c>
    </row>
    <row r="7" spans="1:17" x14ac:dyDescent="0.25">
      <c r="A7" s="206">
        <v>45111</v>
      </c>
      <c r="B7" s="150">
        <v>73672</v>
      </c>
      <c r="C7" s="91">
        <f>C6</f>
        <v>144</v>
      </c>
      <c r="D7" s="150">
        <v>50967</v>
      </c>
      <c r="E7" s="91">
        <f>E6</f>
        <v>193</v>
      </c>
      <c r="F7" s="150">
        <v>794509</v>
      </c>
      <c r="G7" s="91">
        <f>G6</f>
        <v>520</v>
      </c>
      <c r="H7" s="151">
        <f t="shared" si="0"/>
        <v>857</v>
      </c>
      <c r="I7" s="180"/>
      <c r="K7" s="208">
        <v>40960</v>
      </c>
      <c r="L7" s="101">
        <f>L6</f>
        <v>372</v>
      </c>
      <c r="M7" s="207"/>
      <c r="N7" s="208">
        <v>10061.9</v>
      </c>
      <c r="O7" s="217">
        <f>O6</f>
        <v>0.1000000000003638</v>
      </c>
    </row>
    <row r="8" spans="1:17" x14ac:dyDescent="0.25">
      <c r="A8" s="197">
        <v>45112</v>
      </c>
      <c r="B8" s="111"/>
      <c r="C8" s="94">
        <f>(B10-B7-C7)/2</f>
        <v>141</v>
      </c>
      <c r="D8" s="111"/>
      <c r="E8" s="94">
        <f>(D10-D7-E7)/2</f>
        <v>197</v>
      </c>
      <c r="F8" s="111"/>
      <c r="G8" s="94">
        <f>(F10-F7-G7)/2</f>
        <v>541.5</v>
      </c>
      <c r="H8" s="112">
        <f t="shared" si="0"/>
        <v>879.5</v>
      </c>
      <c r="I8" s="113"/>
      <c r="K8" s="189"/>
      <c r="L8" s="102">
        <f>(K10-K7-L7)/2</f>
        <v>406.5</v>
      </c>
      <c r="N8" s="189"/>
      <c r="O8" s="218">
        <f>(N10-N7-O7)/2</f>
        <v>0.25</v>
      </c>
    </row>
    <row r="9" spans="1:17" x14ac:dyDescent="0.25">
      <c r="A9" s="197">
        <v>45113</v>
      </c>
      <c r="B9" s="111"/>
      <c r="C9" s="94">
        <f>(B10-B7-C7)/2</f>
        <v>141</v>
      </c>
      <c r="D9" s="111"/>
      <c r="E9" s="94">
        <f>(D10-D7-E7)/2</f>
        <v>197</v>
      </c>
      <c r="F9" s="111"/>
      <c r="G9" s="94">
        <f>(F10-F7-G7)/2</f>
        <v>541.5</v>
      </c>
      <c r="H9" s="112">
        <f t="shared" si="0"/>
        <v>879.5</v>
      </c>
      <c r="I9" s="113"/>
      <c r="K9" s="189"/>
      <c r="L9" s="102">
        <f>(K10-K7-L7)/2</f>
        <v>406.5</v>
      </c>
      <c r="M9" s="169"/>
      <c r="N9" s="189"/>
      <c r="O9" s="218">
        <f>(N10-N7-O7)/2</f>
        <v>0.25</v>
      </c>
    </row>
    <row r="10" spans="1:17" x14ac:dyDescent="0.25">
      <c r="A10" s="206">
        <v>45114</v>
      </c>
      <c r="B10" s="150">
        <v>74098</v>
      </c>
      <c r="C10" s="179">
        <f>C9</f>
        <v>141</v>
      </c>
      <c r="D10" s="150">
        <v>51554</v>
      </c>
      <c r="E10" s="179">
        <f>E9</f>
        <v>197</v>
      </c>
      <c r="F10" s="150">
        <v>796112</v>
      </c>
      <c r="G10" s="179">
        <f>G9</f>
        <v>541.5</v>
      </c>
      <c r="H10" s="151">
        <f t="shared" si="0"/>
        <v>879.5</v>
      </c>
      <c r="I10" s="180"/>
      <c r="K10" s="36">
        <v>42145</v>
      </c>
      <c r="L10" s="180">
        <f>L9</f>
        <v>406.5</v>
      </c>
      <c r="N10" s="36">
        <v>10062.5</v>
      </c>
      <c r="O10" s="210">
        <f>O9</f>
        <v>0.25</v>
      </c>
    </row>
    <row r="11" spans="1:17" x14ac:dyDescent="0.25">
      <c r="A11" s="197">
        <v>45115</v>
      </c>
      <c r="B11" s="111"/>
      <c r="C11" s="176">
        <f>(B13-B10-C10)/2</f>
        <v>152</v>
      </c>
      <c r="D11" s="111"/>
      <c r="E11" s="176">
        <f>(D13-D10-E10)/2</f>
        <v>182.5</v>
      </c>
      <c r="F11" s="111"/>
      <c r="G11" s="176">
        <f>(F13-F10-G10)/2</f>
        <v>572.25</v>
      </c>
      <c r="H11" s="112">
        <f t="shared" si="0"/>
        <v>906.75</v>
      </c>
      <c r="I11" s="113"/>
      <c r="K11" s="189"/>
      <c r="L11" s="177">
        <f>(K13-K10-L10)/2</f>
        <v>527.75</v>
      </c>
      <c r="N11" s="189"/>
      <c r="O11" s="219">
        <f>(N13-N10-O10)/2</f>
        <v>7.4999999999818101E-2</v>
      </c>
    </row>
    <row r="12" spans="1:17" x14ac:dyDescent="0.25">
      <c r="A12" s="197">
        <v>45116</v>
      </c>
      <c r="B12" s="111"/>
      <c r="C12" s="176">
        <f>(B13-B10-C10)/2</f>
        <v>152</v>
      </c>
      <c r="D12" s="111"/>
      <c r="E12" s="176">
        <f>(D13-D10-E10)/2</f>
        <v>182.5</v>
      </c>
      <c r="F12" s="111"/>
      <c r="G12" s="176">
        <f>(F13-F10-G10)/2</f>
        <v>572.25</v>
      </c>
      <c r="H12" s="112">
        <f t="shared" si="0"/>
        <v>906.75</v>
      </c>
      <c r="I12" s="113"/>
      <c r="K12" s="189"/>
      <c r="L12" s="177">
        <f>(K13-K10-L10)/2</f>
        <v>527.75</v>
      </c>
      <c r="N12" s="189"/>
      <c r="O12" s="219">
        <f>(N13-N10-O10)/2</f>
        <v>7.4999999999818101E-2</v>
      </c>
    </row>
    <row r="13" spans="1:17" x14ac:dyDescent="0.25">
      <c r="A13" s="206">
        <v>45117</v>
      </c>
      <c r="B13" s="150">
        <v>74543</v>
      </c>
      <c r="C13" s="179">
        <f t="shared" ref="C13:G16" si="4">B14-B13</f>
        <v>154</v>
      </c>
      <c r="D13" s="150">
        <v>52116</v>
      </c>
      <c r="E13" s="179">
        <f t="shared" si="4"/>
        <v>202</v>
      </c>
      <c r="F13" s="150">
        <v>797798</v>
      </c>
      <c r="G13" s="179">
        <f t="shared" si="4"/>
        <v>463</v>
      </c>
      <c r="H13" s="151">
        <f t="shared" si="0"/>
        <v>819</v>
      </c>
      <c r="I13" s="180"/>
      <c r="K13" s="208">
        <v>43607</v>
      </c>
      <c r="L13" s="180">
        <f t="shared" ref="L13:L16" si="5">K14-K13</f>
        <v>316</v>
      </c>
      <c r="M13" s="207"/>
      <c r="N13" s="208">
        <v>10062.9</v>
      </c>
      <c r="O13" s="210">
        <f t="shared" ref="O13:O16" si="6">N14-N13</f>
        <v>0.2000000000007276</v>
      </c>
    </row>
    <row r="14" spans="1:17" x14ac:dyDescent="0.25">
      <c r="A14" s="206">
        <v>45118</v>
      </c>
      <c r="B14" s="150">
        <v>74697</v>
      </c>
      <c r="C14" s="91">
        <f t="shared" si="4"/>
        <v>160</v>
      </c>
      <c r="D14" s="150">
        <v>52318</v>
      </c>
      <c r="E14" s="91">
        <f t="shared" si="4"/>
        <v>217</v>
      </c>
      <c r="F14" s="150">
        <v>798261</v>
      </c>
      <c r="G14" s="91">
        <f t="shared" si="4"/>
        <v>475</v>
      </c>
      <c r="H14" s="151">
        <f t="shared" si="0"/>
        <v>852</v>
      </c>
      <c r="I14" s="180"/>
      <c r="K14" s="208">
        <v>43923</v>
      </c>
      <c r="L14" s="101">
        <f t="shared" si="5"/>
        <v>514</v>
      </c>
      <c r="M14" s="207"/>
      <c r="N14" s="208">
        <v>10063.1</v>
      </c>
      <c r="O14" s="217">
        <f t="shared" si="6"/>
        <v>-10063.1</v>
      </c>
    </row>
    <row r="15" spans="1:17" x14ac:dyDescent="0.25">
      <c r="A15" s="206">
        <v>45119</v>
      </c>
      <c r="B15" s="150">
        <v>74857</v>
      </c>
      <c r="C15" s="91">
        <f t="shared" si="4"/>
        <v>174</v>
      </c>
      <c r="D15" s="150">
        <v>52535</v>
      </c>
      <c r="E15" s="91">
        <f t="shared" si="4"/>
        <v>267</v>
      </c>
      <c r="F15" s="150">
        <v>798736</v>
      </c>
      <c r="G15" s="91">
        <f t="shared" si="4"/>
        <v>462</v>
      </c>
      <c r="H15" s="151">
        <f t="shared" si="0"/>
        <v>903</v>
      </c>
      <c r="I15" s="180"/>
      <c r="K15" s="36">
        <v>44437</v>
      </c>
      <c r="L15" s="101">
        <f t="shared" si="5"/>
        <v>307</v>
      </c>
      <c r="N15" s="36"/>
      <c r="O15" s="217">
        <f t="shared" si="6"/>
        <v>0</v>
      </c>
    </row>
    <row r="16" spans="1:17" x14ac:dyDescent="0.25">
      <c r="A16" s="206">
        <v>45120</v>
      </c>
      <c r="B16" s="90">
        <v>75031</v>
      </c>
      <c r="C16" s="91">
        <f t="shared" si="4"/>
        <v>148</v>
      </c>
      <c r="D16" s="90">
        <v>52802</v>
      </c>
      <c r="E16" s="91">
        <f t="shared" si="4"/>
        <v>259</v>
      </c>
      <c r="F16" s="90">
        <v>799198</v>
      </c>
      <c r="G16" s="91">
        <f t="shared" si="4"/>
        <v>442</v>
      </c>
      <c r="H16" s="105">
        <f t="shared" si="0"/>
        <v>849</v>
      </c>
      <c r="I16" s="103"/>
      <c r="K16" s="36">
        <v>44744</v>
      </c>
      <c r="L16" s="101">
        <f t="shared" si="5"/>
        <v>324</v>
      </c>
      <c r="N16" s="36"/>
      <c r="O16" s="217">
        <f t="shared" si="6"/>
        <v>0</v>
      </c>
    </row>
    <row r="17" spans="1:15" x14ac:dyDescent="0.25">
      <c r="A17" s="206">
        <v>45121</v>
      </c>
      <c r="B17" s="90">
        <v>75179</v>
      </c>
      <c r="C17" s="91">
        <f>C16</f>
        <v>148</v>
      </c>
      <c r="D17" s="90">
        <v>53061</v>
      </c>
      <c r="E17" s="91">
        <f>E16</f>
        <v>259</v>
      </c>
      <c r="F17" s="90">
        <v>799640</v>
      </c>
      <c r="G17" s="91">
        <f>G16</f>
        <v>442</v>
      </c>
      <c r="H17" s="105">
        <f t="shared" si="0"/>
        <v>849</v>
      </c>
      <c r="I17" s="101"/>
      <c r="K17" s="36">
        <v>45068</v>
      </c>
      <c r="L17" s="101">
        <f>L16</f>
        <v>324</v>
      </c>
      <c r="N17" s="36"/>
      <c r="O17" s="217">
        <f>O16</f>
        <v>0</v>
      </c>
    </row>
    <row r="18" spans="1:15" x14ac:dyDescent="0.25">
      <c r="A18" s="197">
        <v>45122</v>
      </c>
      <c r="B18" s="111"/>
      <c r="C18" s="176">
        <f>(B20-B17-C17)/2</f>
        <v>179.5</v>
      </c>
      <c r="D18" s="111"/>
      <c r="E18" s="176">
        <f>(D20-D17-E17)/2</f>
        <v>287.5</v>
      </c>
      <c r="F18" s="111"/>
      <c r="G18" s="176">
        <f>(F20-F17-G17)/2</f>
        <v>485</v>
      </c>
      <c r="H18" s="112">
        <f t="shared" si="0"/>
        <v>952</v>
      </c>
      <c r="I18" s="113"/>
      <c r="K18" s="189"/>
      <c r="L18" s="177">
        <f>(K20-K17-L17)/2</f>
        <v>578</v>
      </c>
      <c r="N18" s="189"/>
      <c r="O18" s="219">
        <f>(N20-N17-O17)/2</f>
        <v>0</v>
      </c>
    </row>
    <row r="19" spans="1:15" x14ac:dyDescent="0.25">
      <c r="A19" s="197">
        <v>45123</v>
      </c>
      <c r="B19" s="111"/>
      <c r="C19" s="176">
        <f>(B20-B17-C17)/2</f>
        <v>179.5</v>
      </c>
      <c r="D19" s="111"/>
      <c r="E19" s="176">
        <f>(D20-D17-E17)/2</f>
        <v>287.5</v>
      </c>
      <c r="F19" s="111"/>
      <c r="G19" s="176">
        <f>(F20-F17-G17)/2</f>
        <v>485</v>
      </c>
      <c r="H19" s="112">
        <f t="shared" si="0"/>
        <v>952</v>
      </c>
      <c r="I19" s="113"/>
      <c r="J19" s="107"/>
      <c r="K19" s="189"/>
      <c r="L19" s="177">
        <f>(K20-K17-L17)/2</f>
        <v>578</v>
      </c>
      <c r="N19" s="189"/>
      <c r="O19" s="219">
        <f>(N20-N17-O17)/2</f>
        <v>0</v>
      </c>
    </row>
    <row r="20" spans="1:15" x14ac:dyDescent="0.25">
      <c r="A20" s="206">
        <v>45124</v>
      </c>
      <c r="B20" s="90">
        <v>75686</v>
      </c>
      <c r="C20" s="91">
        <f t="shared" ref="C20:G23" si="7">B21-B20</f>
        <v>163</v>
      </c>
      <c r="D20" s="90">
        <v>53895</v>
      </c>
      <c r="E20" s="91">
        <f t="shared" si="7"/>
        <v>258</v>
      </c>
      <c r="F20" s="90">
        <v>801052</v>
      </c>
      <c r="G20" s="91">
        <f t="shared" si="7"/>
        <v>533</v>
      </c>
      <c r="H20" s="105">
        <f t="shared" si="0"/>
        <v>954</v>
      </c>
      <c r="I20" s="101"/>
      <c r="J20" s="107"/>
      <c r="K20" s="208">
        <v>46548</v>
      </c>
      <c r="L20" s="101">
        <f t="shared" ref="L20:L23" si="8">K21-K20</f>
        <v>337</v>
      </c>
      <c r="M20" s="207"/>
      <c r="N20" s="211"/>
      <c r="O20" s="217">
        <f t="shared" ref="O20:O23" si="9">N21-N20</f>
        <v>0</v>
      </c>
    </row>
    <row r="21" spans="1:15" x14ac:dyDescent="0.25">
      <c r="A21" s="206">
        <v>45125</v>
      </c>
      <c r="B21" s="150">
        <v>75849</v>
      </c>
      <c r="C21" s="91">
        <f t="shared" si="7"/>
        <v>158</v>
      </c>
      <c r="D21" s="150">
        <v>54153</v>
      </c>
      <c r="E21" s="91">
        <f t="shared" si="7"/>
        <v>275</v>
      </c>
      <c r="F21" s="150">
        <v>801585</v>
      </c>
      <c r="G21" s="91">
        <f t="shared" si="7"/>
        <v>605</v>
      </c>
      <c r="H21" s="151">
        <f t="shared" si="0"/>
        <v>1038</v>
      </c>
      <c r="I21" s="180"/>
      <c r="J21" s="107"/>
      <c r="K21" s="208">
        <v>46885</v>
      </c>
      <c r="L21" s="101">
        <f t="shared" si="8"/>
        <v>530</v>
      </c>
      <c r="M21" s="207"/>
      <c r="N21" s="211"/>
      <c r="O21" s="217">
        <f t="shared" si="9"/>
        <v>0</v>
      </c>
    </row>
    <row r="22" spans="1:15" x14ac:dyDescent="0.25">
      <c r="A22" s="206">
        <v>45126</v>
      </c>
      <c r="B22" s="150">
        <v>76007</v>
      </c>
      <c r="C22" s="91">
        <f t="shared" si="7"/>
        <v>153</v>
      </c>
      <c r="D22" s="150">
        <v>54428</v>
      </c>
      <c r="E22" s="91">
        <f t="shared" si="7"/>
        <v>266</v>
      </c>
      <c r="F22" s="150">
        <v>802190</v>
      </c>
      <c r="G22" s="91">
        <f t="shared" si="7"/>
        <v>519</v>
      </c>
      <c r="H22" s="151">
        <f t="shared" si="0"/>
        <v>938</v>
      </c>
      <c r="I22" s="180"/>
      <c r="J22" s="107"/>
      <c r="K22" s="36">
        <v>47415</v>
      </c>
      <c r="L22" s="101">
        <f t="shared" si="8"/>
        <v>432</v>
      </c>
      <c r="N22" s="36"/>
      <c r="O22" s="217">
        <f t="shared" si="9"/>
        <v>0</v>
      </c>
    </row>
    <row r="23" spans="1:15" x14ac:dyDescent="0.25">
      <c r="A23" s="206">
        <v>45127</v>
      </c>
      <c r="B23" s="90">
        <v>76160</v>
      </c>
      <c r="C23" s="91">
        <f t="shared" si="7"/>
        <v>139</v>
      </c>
      <c r="D23" s="90">
        <v>54694</v>
      </c>
      <c r="E23" s="91">
        <f t="shared" si="7"/>
        <v>245</v>
      </c>
      <c r="F23" s="90">
        <v>802709</v>
      </c>
      <c r="G23" s="91">
        <f t="shared" si="7"/>
        <v>540</v>
      </c>
      <c r="H23" s="105">
        <f t="shared" si="0"/>
        <v>924</v>
      </c>
      <c r="I23" s="103"/>
      <c r="K23" s="36">
        <v>47847</v>
      </c>
      <c r="L23" s="101">
        <f t="shared" si="8"/>
        <v>393</v>
      </c>
      <c r="N23" s="36"/>
      <c r="O23" s="217">
        <f t="shared" si="9"/>
        <v>0</v>
      </c>
    </row>
    <row r="24" spans="1:15" x14ac:dyDescent="0.25">
      <c r="A24" s="206">
        <v>45128</v>
      </c>
      <c r="B24" s="90">
        <v>76299</v>
      </c>
      <c r="C24" s="91">
        <f>C23</f>
        <v>139</v>
      </c>
      <c r="D24" s="90">
        <v>54939</v>
      </c>
      <c r="E24" s="91">
        <f>E23</f>
        <v>245</v>
      </c>
      <c r="F24" s="90">
        <v>803249</v>
      </c>
      <c r="G24" s="91">
        <f>G23</f>
        <v>540</v>
      </c>
      <c r="H24" s="105">
        <f t="shared" si="0"/>
        <v>924</v>
      </c>
      <c r="I24" s="101"/>
      <c r="K24" s="36">
        <v>48240</v>
      </c>
      <c r="L24" s="101">
        <f>L23</f>
        <v>393</v>
      </c>
      <c r="N24" s="36"/>
      <c r="O24" s="217">
        <f>O23</f>
        <v>0</v>
      </c>
    </row>
    <row r="25" spans="1:15" x14ac:dyDescent="0.25">
      <c r="A25" s="197">
        <v>45129</v>
      </c>
      <c r="B25" s="111"/>
      <c r="C25" s="176">
        <f>(B27-B24-C24)/2</f>
        <v>147.5</v>
      </c>
      <c r="D25" s="111"/>
      <c r="E25" s="176">
        <f>(D27-D24-E24)/2</f>
        <v>258.5</v>
      </c>
      <c r="F25" s="111"/>
      <c r="G25" s="176">
        <f>(F27-F24-G24)/2</f>
        <v>483</v>
      </c>
      <c r="H25" s="112">
        <f t="shared" si="0"/>
        <v>889</v>
      </c>
      <c r="I25" s="113"/>
      <c r="K25" s="189"/>
      <c r="L25" s="177">
        <f>(K27-K24-L24)/2</f>
        <v>431.5</v>
      </c>
      <c r="N25" s="189"/>
      <c r="O25" s="219">
        <f>(N27-N24-O24)/2</f>
        <v>0</v>
      </c>
    </row>
    <row r="26" spans="1:15" x14ac:dyDescent="0.25">
      <c r="A26" s="197">
        <v>45130</v>
      </c>
      <c r="B26" s="111"/>
      <c r="C26" s="176">
        <f>(B27-B24-C24)/2</f>
        <v>147.5</v>
      </c>
      <c r="D26" s="111"/>
      <c r="E26" s="176">
        <f>(D27-D24-E24)/2</f>
        <v>258.5</v>
      </c>
      <c r="F26" s="111"/>
      <c r="G26" s="176">
        <f>(F27-F24-G24)/2</f>
        <v>483</v>
      </c>
      <c r="H26" s="112">
        <f t="shared" si="0"/>
        <v>889</v>
      </c>
      <c r="I26" s="113"/>
      <c r="K26" s="189"/>
      <c r="L26" s="177">
        <f>(K27-K24-L24)/2</f>
        <v>431.5</v>
      </c>
      <c r="N26" s="189"/>
      <c r="O26" s="219">
        <f>(N27-N24-O24)/2</f>
        <v>0</v>
      </c>
    </row>
    <row r="27" spans="1:15" x14ac:dyDescent="0.25">
      <c r="A27" s="206">
        <v>45131</v>
      </c>
      <c r="B27" s="90">
        <v>76733</v>
      </c>
      <c r="C27" s="91">
        <f t="shared" ref="C27:G30" si="10">B28-B27</f>
        <v>158</v>
      </c>
      <c r="D27" s="90">
        <v>55701</v>
      </c>
      <c r="E27" s="91">
        <f t="shared" si="10"/>
        <v>267</v>
      </c>
      <c r="F27" s="90">
        <v>804755</v>
      </c>
      <c r="G27" s="91">
        <f t="shared" si="10"/>
        <v>458</v>
      </c>
      <c r="H27" s="105">
        <f t="shared" si="0"/>
        <v>883</v>
      </c>
      <c r="I27" s="101"/>
      <c r="K27" s="208">
        <v>49496</v>
      </c>
      <c r="L27" s="101">
        <f t="shared" ref="L27:L30" si="11">K28-K27</f>
        <v>376</v>
      </c>
      <c r="M27" s="207"/>
      <c r="N27" s="208"/>
      <c r="O27" s="217">
        <f t="shared" ref="O27:O30" si="12">N28-N27</f>
        <v>0</v>
      </c>
    </row>
    <row r="28" spans="1:15" x14ac:dyDescent="0.25">
      <c r="A28" s="206">
        <v>45132</v>
      </c>
      <c r="B28" s="150">
        <v>76891</v>
      </c>
      <c r="C28" s="91">
        <f t="shared" si="10"/>
        <v>134</v>
      </c>
      <c r="D28" s="150">
        <v>55968</v>
      </c>
      <c r="E28" s="91">
        <f t="shared" si="10"/>
        <v>227</v>
      </c>
      <c r="F28" s="150">
        <v>805213</v>
      </c>
      <c r="G28" s="91">
        <f t="shared" si="10"/>
        <v>423</v>
      </c>
      <c r="H28" s="151">
        <f t="shared" si="0"/>
        <v>784</v>
      </c>
      <c r="I28" s="180"/>
      <c r="K28" s="208">
        <v>49872</v>
      </c>
      <c r="L28" s="101">
        <f t="shared" si="11"/>
        <v>241</v>
      </c>
      <c r="M28" s="207"/>
      <c r="N28" s="208"/>
      <c r="O28" s="217">
        <f t="shared" si="12"/>
        <v>0</v>
      </c>
    </row>
    <row r="29" spans="1:15" x14ac:dyDescent="0.25">
      <c r="A29" s="206">
        <v>45133</v>
      </c>
      <c r="B29" s="150">
        <v>77025</v>
      </c>
      <c r="C29" s="91">
        <f t="shared" si="10"/>
        <v>134</v>
      </c>
      <c r="D29" s="150">
        <v>56195</v>
      </c>
      <c r="E29" s="91">
        <f t="shared" si="10"/>
        <v>238</v>
      </c>
      <c r="F29" s="150">
        <v>805636</v>
      </c>
      <c r="G29" s="91">
        <f t="shared" si="10"/>
        <v>571</v>
      </c>
      <c r="H29" s="151">
        <f t="shared" si="0"/>
        <v>943</v>
      </c>
      <c r="I29" s="180"/>
      <c r="K29" s="36">
        <v>50113</v>
      </c>
      <c r="L29" s="101">
        <f t="shared" si="11"/>
        <v>314</v>
      </c>
      <c r="N29" s="36"/>
      <c r="O29" s="217">
        <f t="shared" si="12"/>
        <v>0</v>
      </c>
    </row>
    <row r="30" spans="1:15" x14ac:dyDescent="0.25">
      <c r="A30" s="206">
        <v>45134</v>
      </c>
      <c r="B30" s="90">
        <v>77159</v>
      </c>
      <c r="C30" s="91">
        <f t="shared" si="10"/>
        <v>128</v>
      </c>
      <c r="D30" s="90">
        <v>56433</v>
      </c>
      <c r="E30" s="91">
        <f t="shared" si="10"/>
        <v>226</v>
      </c>
      <c r="F30" s="90">
        <v>806207</v>
      </c>
      <c r="G30" s="91">
        <f t="shared" si="10"/>
        <v>511</v>
      </c>
      <c r="H30" s="105">
        <f t="shared" si="0"/>
        <v>865</v>
      </c>
      <c r="I30" s="103"/>
      <c r="K30" s="36">
        <v>50427</v>
      </c>
      <c r="L30" s="101">
        <f t="shared" si="11"/>
        <v>337</v>
      </c>
      <c r="N30" s="36"/>
      <c r="O30" s="217">
        <f t="shared" si="12"/>
        <v>0</v>
      </c>
    </row>
    <row r="31" spans="1:15" x14ac:dyDescent="0.25">
      <c r="A31" s="206">
        <v>45135</v>
      </c>
      <c r="B31" s="90">
        <v>77287</v>
      </c>
      <c r="C31" s="179">
        <f>C30</f>
        <v>128</v>
      </c>
      <c r="D31" s="90">
        <v>56659</v>
      </c>
      <c r="E31" s="179">
        <f>E30</f>
        <v>226</v>
      </c>
      <c r="F31" s="90">
        <v>806718</v>
      </c>
      <c r="G31" s="179">
        <f>G30</f>
        <v>511</v>
      </c>
      <c r="H31" s="105">
        <f t="shared" si="0"/>
        <v>865</v>
      </c>
      <c r="I31" s="101"/>
      <c r="K31" s="36">
        <v>50764</v>
      </c>
      <c r="L31" s="180">
        <f>L30</f>
        <v>337</v>
      </c>
      <c r="N31" s="36"/>
      <c r="O31" s="210">
        <f>O30</f>
        <v>0</v>
      </c>
    </row>
    <row r="32" spans="1:15" x14ac:dyDescent="0.25">
      <c r="A32" s="197">
        <v>45136</v>
      </c>
      <c r="B32" s="111"/>
      <c r="C32" s="176">
        <f>(B34-B31-C31)/2</f>
        <v>141.5</v>
      </c>
      <c r="D32" s="111"/>
      <c r="E32" s="176">
        <f>(D34-D31-E31)/2</f>
        <v>238</v>
      </c>
      <c r="F32" s="111"/>
      <c r="G32" s="176">
        <f>(F34-F31-G31)/2</f>
        <v>66.5</v>
      </c>
      <c r="H32" s="112">
        <f t="shared" si="0"/>
        <v>446</v>
      </c>
      <c r="I32" s="113"/>
      <c r="K32" s="189"/>
      <c r="L32" s="177">
        <f>(K34-K31-L31)/2</f>
        <v>280</v>
      </c>
      <c r="N32" s="189"/>
      <c r="O32" s="219">
        <f>(N34-N31-O31)/2</f>
        <v>0</v>
      </c>
    </row>
    <row r="33" spans="1:15" x14ac:dyDescent="0.25">
      <c r="A33" s="197">
        <v>45137</v>
      </c>
      <c r="B33" s="111"/>
      <c r="C33" s="176">
        <f>(B34-B31-C31)/2</f>
        <v>141.5</v>
      </c>
      <c r="D33" s="111"/>
      <c r="E33" s="176">
        <f>(D34-D31-E31)/2</f>
        <v>238</v>
      </c>
      <c r="F33" s="111"/>
      <c r="G33" s="176">
        <f>(F34-F31-G31)/2</f>
        <v>66.5</v>
      </c>
      <c r="H33" s="112">
        <f t="shared" si="0"/>
        <v>446</v>
      </c>
      <c r="I33" s="113"/>
      <c r="K33" s="189"/>
      <c r="L33" s="177">
        <f>(K34-K31-L31)/2</f>
        <v>280</v>
      </c>
      <c r="N33" s="189"/>
      <c r="O33" s="219">
        <f>(N34-N31-O31)/2</f>
        <v>0</v>
      </c>
    </row>
    <row r="34" spans="1:15" x14ac:dyDescent="0.25">
      <c r="A34" s="206">
        <v>45138</v>
      </c>
      <c r="B34" s="150">
        <v>77698</v>
      </c>
      <c r="C34" s="179">
        <f>(B35-B31-C31)/3</f>
        <v>139.33333333333334</v>
      </c>
      <c r="D34" s="150">
        <v>57361</v>
      </c>
      <c r="E34" s="179">
        <f>(D35-D31-E31)/3</f>
        <v>237.66666666666666</v>
      </c>
      <c r="F34" s="150">
        <v>807362</v>
      </c>
      <c r="G34" s="179">
        <f>(F35-F31-G31)/3</f>
        <v>438</v>
      </c>
      <c r="H34" s="151">
        <f t="shared" si="0"/>
        <v>815</v>
      </c>
      <c r="I34" s="180"/>
      <c r="K34" s="208">
        <v>51661</v>
      </c>
      <c r="L34" s="101">
        <f t="shared" ref="L34" si="13">K35-K34</f>
        <v>427</v>
      </c>
      <c r="M34" s="207"/>
      <c r="N34" s="208"/>
      <c r="O34" s="210">
        <f>(N35-N31-O31)/3</f>
        <v>0</v>
      </c>
    </row>
    <row r="35" spans="1:15" ht="15.75" thickBot="1" x14ac:dyDescent="0.3">
      <c r="A35" s="96">
        <v>45139</v>
      </c>
      <c r="B35" s="90">
        <v>77833</v>
      </c>
      <c r="C35" s="95"/>
      <c r="D35" s="90">
        <v>57598</v>
      </c>
      <c r="E35" s="95"/>
      <c r="F35" s="90">
        <v>808543</v>
      </c>
      <c r="G35" s="95"/>
      <c r="H35" s="90"/>
      <c r="I35" s="104"/>
      <c r="K35" s="208">
        <v>52088</v>
      </c>
      <c r="L35" s="209"/>
      <c r="M35" s="207"/>
      <c r="N35" s="208"/>
      <c r="O35" s="209">
        <f>(N36-N33-O33)/2</f>
        <v>0</v>
      </c>
    </row>
    <row r="36" spans="1:15" ht="15.75" thickBot="1" x14ac:dyDescent="0.3">
      <c r="A36" s="23" t="s">
        <v>18</v>
      </c>
      <c r="B36" s="198"/>
      <c r="C36" s="117">
        <f>SUM(C4:C35)</f>
        <v>4589.333333333333</v>
      </c>
      <c r="D36" s="198"/>
      <c r="E36" s="117">
        <f>SUM(E4:E35)</f>
        <v>7227.666666666667</v>
      </c>
      <c r="F36" s="199"/>
      <c r="G36" s="98">
        <f>SUM(G4:G35)</f>
        <v>14577</v>
      </c>
      <c r="H36" s="200">
        <f>SUM(H4:H34)</f>
        <v>26394</v>
      </c>
      <c r="I36" s="98">
        <f>SUM(I4:I35)</f>
        <v>1403</v>
      </c>
      <c r="K36" s="214"/>
      <c r="L36" s="168">
        <f>SUM(L3:L33)</f>
        <v>11816</v>
      </c>
      <c r="M36" s="207">
        <v>12270</v>
      </c>
      <c r="N36" s="214"/>
      <c r="O36" s="215"/>
    </row>
    <row r="37" spans="1:15" x14ac:dyDescent="0.25">
      <c r="H37">
        <f>H36/16</f>
        <v>1649.625</v>
      </c>
      <c r="I37">
        <f>I36/31</f>
        <v>45.258064516129032</v>
      </c>
    </row>
  </sheetData>
  <mergeCells count="8">
    <mergeCell ref="A1:Q1"/>
    <mergeCell ref="A2:A3"/>
    <mergeCell ref="B2:C2"/>
    <mergeCell ref="D2:E2"/>
    <mergeCell ref="F2:G2"/>
    <mergeCell ref="H2:I2"/>
    <mergeCell ref="K2:L2"/>
    <mergeCell ref="N2:O2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workbookViewId="0">
      <selection activeCell="M36" sqref="M36"/>
    </sheetView>
  </sheetViews>
  <sheetFormatPr defaultRowHeight="15" x14ac:dyDescent="0.25"/>
  <cols>
    <col min="1" max="1" width="10.140625" bestFit="1" customWidth="1"/>
    <col min="3" max="3" width="11.85546875" bestFit="1" customWidth="1"/>
    <col min="5" max="5" width="10.7109375" bestFit="1" customWidth="1"/>
  </cols>
  <sheetData>
    <row r="1" spans="1:17" ht="15.75" thickBot="1" x14ac:dyDescent="0.3">
      <c r="A1" s="286" t="s">
        <v>137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</row>
    <row r="2" spans="1:17" ht="15.75" thickBot="1" x14ac:dyDescent="0.3">
      <c r="A2" s="288" t="s">
        <v>99</v>
      </c>
      <c r="B2" s="290" t="s">
        <v>101</v>
      </c>
      <c r="C2" s="291"/>
      <c r="D2" s="290" t="s">
        <v>102</v>
      </c>
      <c r="E2" s="291"/>
      <c r="F2" s="292" t="s">
        <v>104</v>
      </c>
      <c r="G2" s="293"/>
      <c r="H2" s="292" t="s">
        <v>103</v>
      </c>
      <c r="I2" s="293"/>
      <c r="K2" s="295" t="s">
        <v>124</v>
      </c>
      <c r="L2" s="296"/>
    </row>
    <row r="3" spans="1:17" ht="15.75" thickBot="1" x14ac:dyDescent="0.3">
      <c r="A3" s="294"/>
      <c r="B3" s="88" t="s">
        <v>100</v>
      </c>
      <c r="C3" s="87" t="s">
        <v>6</v>
      </c>
      <c r="D3" s="87" t="s">
        <v>100</v>
      </c>
      <c r="E3" s="87" t="s">
        <v>6</v>
      </c>
      <c r="F3" s="89" t="s">
        <v>100</v>
      </c>
      <c r="G3" s="99" t="s">
        <v>6</v>
      </c>
      <c r="H3" s="89" t="s">
        <v>100</v>
      </c>
      <c r="I3" s="99" t="s">
        <v>6</v>
      </c>
      <c r="K3" s="193" t="s">
        <v>100</v>
      </c>
      <c r="L3" s="99" t="s">
        <v>126</v>
      </c>
    </row>
    <row r="4" spans="1:17" ht="15.75" thickTop="1" x14ac:dyDescent="0.25">
      <c r="A4" s="108">
        <v>44774</v>
      </c>
      <c r="B4" s="150">
        <f>ST.VII_23!B35</f>
        <v>77833</v>
      </c>
      <c r="C4" s="179">
        <f t="shared" ref="C4:G6" si="0">B5-B4</f>
        <v>133</v>
      </c>
      <c r="D4" s="150">
        <f>ST.VII_23!D35</f>
        <v>57598</v>
      </c>
      <c r="E4" s="179">
        <f t="shared" si="0"/>
        <v>223</v>
      </c>
      <c r="F4" s="150">
        <f>ST.VII_23!F35</f>
        <v>808543</v>
      </c>
      <c r="G4" s="179">
        <f t="shared" si="0"/>
        <v>400</v>
      </c>
      <c r="H4" s="151">
        <f t="shared" ref="H4:H34" si="1">C4+E4+G4</f>
        <v>756</v>
      </c>
      <c r="I4" s="101"/>
      <c r="K4" s="150">
        <f>ST.VII_23!K35</f>
        <v>52088</v>
      </c>
      <c r="L4" s="101">
        <f t="shared" ref="L4:L6" si="2">K5-K4</f>
        <v>63</v>
      </c>
    </row>
    <row r="5" spans="1:17" x14ac:dyDescent="0.25">
      <c r="A5" s="40">
        <v>44775</v>
      </c>
      <c r="B5" s="90">
        <v>77966</v>
      </c>
      <c r="C5" s="91">
        <f t="shared" si="0"/>
        <v>141</v>
      </c>
      <c r="D5" s="90">
        <v>57821</v>
      </c>
      <c r="E5" s="91">
        <f t="shared" si="0"/>
        <v>234</v>
      </c>
      <c r="F5" s="90">
        <v>808943</v>
      </c>
      <c r="G5" s="91">
        <f t="shared" si="0"/>
        <v>430</v>
      </c>
      <c r="H5" s="105">
        <f t="shared" si="1"/>
        <v>805</v>
      </c>
      <c r="I5" s="101"/>
      <c r="K5" s="208">
        <v>52151</v>
      </c>
      <c r="L5" s="101">
        <f t="shared" si="2"/>
        <v>352</v>
      </c>
    </row>
    <row r="6" spans="1:17" x14ac:dyDescent="0.25">
      <c r="A6" s="40">
        <v>44776</v>
      </c>
      <c r="B6" s="90">
        <v>78107</v>
      </c>
      <c r="C6" s="91">
        <f t="shared" si="0"/>
        <v>126</v>
      </c>
      <c r="D6" s="90">
        <v>58055</v>
      </c>
      <c r="E6" s="91">
        <f>D7-D6</f>
        <v>226</v>
      </c>
      <c r="F6" s="90">
        <v>809373</v>
      </c>
      <c r="G6" s="91">
        <f t="shared" si="0"/>
        <v>425</v>
      </c>
      <c r="H6" s="105">
        <f t="shared" si="1"/>
        <v>777</v>
      </c>
      <c r="I6" s="101"/>
      <c r="K6" s="42">
        <v>52503</v>
      </c>
      <c r="L6" s="101">
        <f t="shared" si="2"/>
        <v>87</v>
      </c>
    </row>
    <row r="7" spans="1:17" x14ac:dyDescent="0.25">
      <c r="A7" s="40">
        <v>44777</v>
      </c>
      <c r="B7" s="90">
        <v>78233</v>
      </c>
      <c r="C7" s="91">
        <f>C6</f>
        <v>126</v>
      </c>
      <c r="D7" s="90">
        <v>58281</v>
      </c>
      <c r="E7" s="91">
        <f>E6</f>
        <v>226</v>
      </c>
      <c r="F7" s="90">
        <v>809798</v>
      </c>
      <c r="G7" s="91">
        <f>G6</f>
        <v>425</v>
      </c>
      <c r="H7" s="105">
        <f t="shared" si="1"/>
        <v>777</v>
      </c>
      <c r="I7" s="101"/>
      <c r="K7" s="208">
        <v>52590</v>
      </c>
      <c r="L7" s="101">
        <f>L6</f>
        <v>87</v>
      </c>
    </row>
    <row r="8" spans="1:17" x14ac:dyDescent="0.25">
      <c r="A8" s="114">
        <v>44778</v>
      </c>
      <c r="B8" s="111"/>
      <c r="C8" s="94">
        <f>(B10-B7-C7)/2</f>
        <v>132</v>
      </c>
      <c r="D8" s="111"/>
      <c r="E8" s="94">
        <f>(D10-D7-E7)/2</f>
        <v>226</v>
      </c>
      <c r="F8" s="111"/>
      <c r="G8" s="94">
        <f>(F10-F7-G7)/2</f>
        <v>416.5</v>
      </c>
      <c r="H8" s="112">
        <f t="shared" si="1"/>
        <v>774.5</v>
      </c>
      <c r="I8" s="113"/>
      <c r="K8" s="189"/>
      <c r="L8" s="102">
        <f>(K10-K7-L7)/2</f>
        <v>175</v>
      </c>
    </row>
    <row r="9" spans="1:17" x14ac:dyDescent="0.25">
      <c r="A9" s="92">
        <v>44779</v>
      </c>
      <c r="B9" s="111"/>
      <c r="C9" s="178">
        <f>(B10-B7-C7)/2</f>
        <v>132</v>
      </c>
      <c r="D9" s="111"/>
      <c r="E9" s="178">
        <f>(D10-D7-E7)/2</f>
        <v>226</v>
      </c>
      <c r="F9" s="111"/>
      <c r="G9" s="178">
        <f>(F10-F7-G7)/2</f>
        <v>416.5</v>
      </c>
      <c r="H9" s="106">
        <f t="shared" si="1"/>
        <v>774.5</v>
      </c>
      <c r="I9" s="102"/>
      <c r="K9" s="189"/>
      <c r="L9" s="102">
        <f>(K10-K7-L7)/2</f>
        <v>175</v>
      </c>
    </row>
    <row r="10" spans="1:17" x14ac:dyDescent="0.25">
      <c r="A10" s="220">
        <v>44780</v>
      </c>
      <c r="B10" s="150">
        <v>78623</v>
      </c>
      <c r="C10" s="91">
        <f t="shared" ref="C10:G13" si="3">B11-B10</f>
        <v>125</v>
      </c>
      <c r="D10" s="150">
        <v>58959</v>
      </c>
      <c r="E10" s="91">
        <f t="shared" si="3"/>
        <v>260</v>
      </c>
      <c r="F10" s="150">
        <v>811056</v>
      </c>
      <c r="G10" s="91">
        <f t="shared" si="3"/>
        <v>478</v>
      </c>
      <c r="H10" s="151">
        <f t="shared" si="1"/>
        <v>863</v>
      </c>
      <c r="I10" s="180"/>
      <c r="K10" s="36">
        <v>53027</v>
      </c>
      <c r="L10" s="180">
        <f>L9</f>
        <v>175</v>
      </c>
    </row>
    <row r="11" spans="1:17" x14ac:dyDescent="0.25">
      <c r="A11" s="40">
        <v>44781</v>
      </c>
      <c r="B11" s="90">
        <v>78748</v>
      </c>
      <c r="C11" s="91">
        <f t="shared" si="3"/>
        <v>30</v>
      </c>
      <c r="D11" s="90">
        <v>59219</v>
      </c>
      <c r="E11" s="91">
        <f t="shared" si="3"/>
        <v>257</v>
      </c>
      <c r="F11" s="90">
        <v>811534</v>
      </c>
      <c r="G11" s="91">
        <f t="shared" si="3"/>
        <v>480</v>
      </c>
      <c r="H11" s="105">
        <f t="shared" si="1"/>
        <v>767</v>
      </c>
      <c r="I11" s="101"/>
      <c r="K11" s="208">
        <v>53219</v>
      </c>
      <c r="L11" s="180">
        <f t="shared" ref="L11:L19" si="4">K12-K11</f>
        <v>270</v>
      </c>
    </row>
    <row r="12" spans="1:17" x14ac:dyDescent="0.25">
      <c r="A12" s="40">
        <v>44782</v>
      </c>
      <c r="B12" s="90">
        <v>78778</v>
      </c>
      <c r="C12" s="91">
        <f t="shared" si="3"/>
        <v>227</v>
      </c>
      <c r="D12" s="90">
        <v>59476</v>
      </c>
      <c r="E12" s="91">
        <f t="shared" si="3"/>
        <v>248</v>
      </c>
      <c r="F12" s="90">
        <v>812014</v>
      </c>
      <c r="G12" s="91">
        <f t="shared" si="3"/>
        <v>435</v>
      </c>
      <c r="H12" s="105">
        <f t="shared" si="1"/>
        <v>910</v>
      </c>
      <c r="I12" s="101"/>
      <c r="K12" s="208">
        <v>53489</v>
      </c>
      <c r="L12" s="180">
        <f t="shared" si="4"/>
        <v>123</v>
      </c>
    </row>
    <row r="13" spans="1:17" x14ac:dyDescent="0.25">
      <c r="A13" s="40">
        <v>44783</v>
      </c>
      <c r="B13" s="90">
        <v>79005</v>
      </c>
      <c r="C13" s="91">
        <f t="shared" si="3"/>
        <v>131</v>
      </c>
      <c r="D13" s="90">
        <v>59724</v>
      </c>
      <c r="E13" s="91">
        <f t="shared" si="3"/>
        <v>249</v>
      </c>
      <c r="F13" s="90">
        <v>812449</v>
      </c>
      <c r="G13" s="91">
        <f t="shared" si="3"/>
        <v>470</v>
      </c>
      <c r="H13" s="105">
        <f t="shared" si="1"/>
        <v>850</v>
      </c>
      <c r="I13" s="101"/>
      <c r="K13" s="208">
        <v>53612</v>
      </c>
      <c r="L13" s="180">
        <f t="shared" si="4"/>
        <v>429</v>
      </c>
    </row>
    <row r="14" spans="1:17" x14ac:dyDescent="0.25">
      <c r="A14" s="40">
        <v>44784</v>
      </c>
      <c r="B14" s="90">
        <v>79136</v>
      </c>
      <c r="C14" s="91">
        <f>C13</f>
        <v>131</v>
      </c>
      <c r="D14" s="90">
        <v>59973</v>
      </c>
      <c r="E14" s="91">
        <f>E13</f>
        <v>249</v>
      </c>
      <c r="F14" s="90">
        <v>812919</v>
      </c>
      <c r="G14" s="91">
        <f>G13</f>
        <v>470</v>
      </c>
      <c r="H14" s="105">
        <f t="shared" si="1"/>
        <v>850</v>
      </c>
      <c r="I14" s="101"/>
      <c r="K14" s="208">
        <v>54041</v>
      </c>
      <c r="L14" s="101">
        <f>L13</f>
        <v>429</v>
      </c>
    </row>
    <row r="15" spans="1:17" x14ac:dyDescent="0.25">
      <c r="A15" s="114">
        <v>44785</v>
      </c>
      <c r="B15" s="111"/>
      <c r="C15" s="94">
        <f>(B17-B14-C14)/2</f>
        <v>156</v>
      </c>
      <c r="D15" s="111"/>
      <c r="E15" s="94">
        <f>(D17-D14-E14)/2</f>
        <v>213.5</v>
      </c>
      <c r="F15" s="111"/>
      <c r="G15" s="94">
        <f>(F17-F14-G14)/2</f>
        <v>460.5</v>
      </c>
      <c r="H15" s="112">
        <f t="shared" si="1"/>
        <v>830</v>
      </c>
      <c r="I15" s="113"/>
      <c r="K15" s="189"/>
      <c r="L15" s="102">
        <f>(K17-K14-L14)/2</f>
        <v>444.5</v>
      </c>
    </row>
    <row r="16" spans="1:17" x14ac:dyDescent="0.25">
      <c r="A16" s="92">
        <v>44786</v>
      </c>
      <c r="B16" s="111"/>
      <c r="C16" s="178">
        <f>(B17-B14-C14)/2</f>
        <v>156</v>
      </c>
      <c r="D16" s="111"/>
      <c r="E16" s="178">
        <f>(D17-D14-E14)/2</f>
        <v>213.5</v>
      </c>
      <c r="F16" s="111"/>
      <c r="G16" s="178">
        <f>(F17-F14-G14)/2</f>
        <v>460.5</v>
      </c>
      <c r="H16" s="112">
        <f t="shared" si="1"/>
        <v>830</v>
      </c>
      <c r="I16" s="100"/>
      <c r="K16" s="189"/>
      <c r="L16" s="102">
        <f>(K17-K14-L14)/2</f>
        <v>444.5</v>
      </c>
    </row>
    <row r="17" spans="1:12" x14ac:dyDescent="0.25">
      <c r="A17" s="220">
        <v>44787</v>
      </c>
      <c r="B17" s="150">
        <v>79579</v>
      </c>
      <c r="C17" s="91">
        <f t="shared" ref="C17:G20" si="5">B18-B17</f>
        <v>149</v>
      </c>
      <c r="D17" s="150">
        <v>60649</v>
      </c>
      <c r="E17" s="91">
        <f t="shared" si="5"/>
        <v>226</v>
      </c>
      <c r="F17" s="150">
        <v>814310</v>
      </c>
      <c r="G17" s="91">
        <f t="shared" si="5"/>
        <v>477</v>
      </c>
      <c r="H17" s="151">
        <f t="shared" si="1"/>
        <v>852</v>
      </c>
      <c r="I17" s="180"/>
      <c r="K17" s="36">
        <v>55359</v>
      </c>
      <c r="L17" s="180">
        <f t="shared" si="4"/>
        <v>445</v>
      </c>
    </row>
    <row r="18" spans="1:12" x14ac:dyDescent="0.25">
      <c r="A18" s="40">
        <v>44788</v>
      </c>
      <c r="B18" s="90">
        <v>79728</v>
      </c>
      <c r="C18" s="91">
        <f t="shared" si="5"/>
        <v>157</v>
      </c>
      <c r="D18" s="90">
        <v>60875</v>
      </c>
      <c r="E18" s="91">
        <f t="shared" si="5"/>
        <v>244</v>
      </c>
      <c r="F18" s="90">
        <v>814787</v>
      </c>
      <c r="G18" s="91">
        <f t="shared" si="5"/>
        <v>472</v>
      </c>
      <c r="H18" s="105">
        <f t="shared" si="1"/>
        <v>873</v>
      </c>
      <c r="I18" s="101"/>
      <c r="K18" s="208">
        <v>55804</v>
      </c>
      <c r="L18" s="180">
        <f t="shared" si="4"/>
        <v>464</v>
      </c>
    </row>
    <row r="19" spans="1:12" x14ac:dyDescent="0.25">
      <c r="A19" s="40">
        <v>44789</v>
      </c>
      <c r="B19" s="90">
        <v>79885</v>
      </c>
      <c r="C19" s="91">
        <f t="shared" si="5"/>
        <v>169</v>
      </c>
      <c r="D19" s="90">
        <v>61119</v>
      </c>
      <c r="E19" s="91">
        <f t="shared" si="5"/>
        <v>256</v>
      </c>
      <c r="F19" s="90">
        <v>815259</v>
      </c>
      <c r="G19" s="91">
        <f t="shared" si="5"/>
        <v>478</v>
      </c>
      <c r="H19" s="105">
        <f t="shared" si="1"/>
        <v>903</v>
      </c>
      <c r="I19" s="101"/>
      <c r="J19" s="107"/>
      <c r="K19" s="208">
        <v>56268</v>
      </c>
      <c r="L19" s="180">
        <f t="shared" si="4"/>
        <v>429</v>
      </c>
    </row>
    <row r="20" spans="1:12" x14ac:dyDescent="0.25">
      <c r="A20" s="40">
        <v>44790</v>
      </c>
      <c r="B20" s="90">
        <v>80054</v>
      </c>
      <c r="C20" s="91">
        <f t="shared" si="5"/>
        <v>166</v>
      </c>
      <c r="D20" s="90">
        <v>61375</v>
      </c>
      <c r="E20" s="91">
        <f t="shared" si="5"/>
        <v>250</v>
      </c>
      <c r="F20" s="90">
        <v>815737</v>
      </c>
      <c r="G20" s="91">
        <f t="shared" si="5"/>
        <v>478</v>
      </c>
      <c r="H20" s="105">
        <f t="shared" si="1"/>
        <v>894</v>
      </c>
      <c r="I20" s="101"/>
      <c r="J20" s="107"/>
      <c r="K20" s="208">
        <v>56697</v>
      </c>
      <c r="L20" s="180">
        <f t="shared" ref="L20:L26" si="6">K21-K20</f>
        <v>297</v>
      </c>
    </row>
    <row r="21" spans="1:12" x14ac:dyDescent="0.25">
      <c r="A21" s="40">
        <v>44791</v>
      </c>
      <c r="B21" s="90">
        <v>80220</v>
      </c>
      <c r="C21" s="91">
        <f>C20</f>
        <v>166</v>
      </c>
      <c r="D21" s="90">
        <v>61625</v>
      </c>
      <c r="E21" s="91">
        <f>E20</f>
        <v>250</v>
      </c>
      <c r="F21" s="90">
        <v>816215</v>
      </c>
      <c r="G21" s="91">
        <f>G20</f>
        <v>478</v>
      </c>
      <c r="H21" s="105">
        <f t="shared" si="1"/>
        <v>894</v>
      </c>
      <c r="I21" s="101"/>
      <c r="J21" s="107"/>
      <c r="K21" s="208">
        <v>56994</v>
      </c>
      <c r="L21" s="180">
        <f>L20</f>
        <v>297</v>
      </c>
    </row>
    <row r="22" spans="1:12" x14ac:dyDescent="0.25">
      <c r="A22" s="114">
        <v>44792</v>
      </c>
      <c r="B22" s="111"/>
      <c r="C22" s="94">
        <f>(B24-B21-C21)/2</f>
        <v>165</v>
      </c>
      <c r="D22" s="111"/>
      <c r="E22" s="94">
        <f>(D24-D21-E21)/2</f>
        <v>231.5</v>
      </c>
      <c r="F22" s="111"/>
      <c r="G22" s="94">
        <f>(F24-F21-G21)/2</f>
        <v>436.5</v>
      </c>
      <c r="H22" s="112">
        <f t="shared" si="1"/>
        <v>833</v>
      </c>
      <c r="I22" s="113"/>
      <c r="J22" s="107"/>
      <c r="K22" s="189"/>
      <c r="L22" s="102">
        <f>(K24-K21-L21)/2</f>
        <v>423</v>
      </c>
    </row>
    <row r="23" spans="1:12" x14ac:dyDescent="0.25">
      <c r="A23" s="92">
        <v>44793</v>
      </c>
      <c r="B23" s="111"/>
      <c r="C23" s="178">
        <f>(B24-B21-C21)/2</f>
        <v>165</v>
      </c>
      <c r="D23" s="111"/>
      <c r="E23" s="178">
        <f>(D24-D21-E21)/2</f>
        <v>231.5</v>
      </c>
      <c r="F23" s="111"/>
      <c r="G23" s="178">
        <f>(F24-F21-G21)/2</f>
        <v>436.5</v>
      </c>
      <c r="H23" s="112">
        <f t="shared" si="1"/>
        <v>833</v>
      </c>
      <c r="I23" s="100"/>
      <c r="K23" s="189"/>
      <c r="L23" s="102">
        <f>(K24-K21-L21)/2</f>
        <v>423</v>
      </c>
    </row>
    <row r="24" spans="1:12" x14ac:dyDescent="0.25">
      <c r="A24" s="220">
        <v>44794</v>
      </c>
      <c r="B24" s="150">
        <v>80716</v>
      </c>
      <c r="C24" s="91">
        <f t="shared" ref="C24:G27" si="7">B25-B24</f>
        <v>182</v>
      </c>
      <c r="D24" s="150">
        <v>62338</v>
      </c>
      <c r="E24" s="91">
        <f t="shared" si="7"/>
        <v>264</v>
      </c>
      <c r="F24" s="150">
        <v>817566</v>
      </c>
      <c r="G24" s="91">
        <f t="shared" si="7"/>
        <v>521</v>
      </c>
      <c r="H24" s="151">
        <f t="shared" si="1"/>
        <v>967</v>
      </c>
      <c r="I24" s="180"/>
      <c r="K24" s="208">
        <v>58137</v>
      </c>
      <c r="L24" s="180">
        <f t="shared" si="6"/>
        <v>366</v>
      </c>
    </row>
    <row r="25" spans="1:12" x14ac:dyDescent="0.25">
      <c r="A25" s="40">
        <v>44795</v>
      </c>
      <c r="B25" s="90">
        <v>80898</v>
      </c>
      <c r="C25" s="91">
        <f t="shared" si="7"/>
        <v>188</v>
      </c>
      <c r="D25" s="90">
        <v>62602</v>
      </c>
      <c r="E25" s="91">
        <f t="shared" si="7"/>
        <v>270</v>
      </c>
      <c r="F25" s="90">
        <v>818087</v>
      </c>
      <c r="G25" s="91">
        <f t="shared" si="7"/>
        <v>453</v>
      </c>
      <c r="H25" s="105">
        <f t="shared" si="1"/>
        <v>911</v>
      </c>
      <c r="I25" s="101"/>
      <c r="K25" s="208">
        <v>58503</v>
      </c>
      <c r="L25" s="180">
        <f t="shared" si="6"/>
        <v>377</v>
      </c>
    </row>
    <row r="26" spans="1:12" x14ac:dyDescent="0.25">
      <c r="A26" s="40">
        <v>44796</v>
      </c>
      <c r="B26" s="90">
        <v>81086</v>
      </c>
      <c r="C26" s="91">
        <f t="shared" si="7"/>
        <v>166</v>
      </c>
      <c r="D26" s="90">
        <v>62872</v>
      </c>
      <c r="E26" s="91">
        <f t="shared" si="7"/>
        <v>231</v>
      </c>
      <c r="F26" s="90">
        <v>818540</v>
      </c>
      <c r="G26" s="91">
        <f t="shared" si="7"/>
        <v>461</v>
      </c>
      <c r="H26" s="105">
        <f t="shared" si="1"/>
        <v>858</v>
      </c>
      <c r="I26" s="101"/>
      <c r="K26" s="208">
        <v>58880</v>
      </c>
      <c r="L26" s="180">
        <f t="shared" si="6"/>
        <v>376</v>
      </c>
    </row>
    <row r="27" spans="1:12" x14ac:dyDescent="0.25">
      <c r="A27" s="40">
        <v>44797</v>
      </c>
      <c r="B27" s="90">
        <v>81252</v>
      </c>
      <c r="C27" s="91">
        <f t="shared" si="7"/>
        <v>155</v>
      </c>
      <c r="D27" s="90">
        <v>63103</v>
      </c>
      <c r="E27" s="91">
        <f t="shared" si="7"/>
        <v>227</v>
      </c>
      <c r="F27" s="90">
        <v>819001</v>
      </c>
      <c r="G27" s="91">
        <f t="shared" si="7"/>
        <v>445</v>
      </c>
      <c r="H27" s="105">
        <f t="shared" si="1"/>
        <v>827</v>
      </c>
      <c r="I27" s="101"/>
      <c r="K27" s="208">
        <v>59256</v>
      </c>
      <c r="L27" s="180">
        <f t="shared" ref="L27:L33" si="8">K28-K27</f>
        <v>427</v>
      </c>
    </row>
    <row r="28" spans="1:12" x14ac:dyDescent="0.25">
      <c r="A28" s="40">
        <v>44798</v>
      </c>
      <c r="B28" s="90">
        <v>81407</v>
      </c>
      <c r="C28" s="91">
        <f>C27</f>
        <v>155</v>
      </c>
      <c r="D28" s="90">
        <v>63330</v>
      </c>
      <c r="E28" s="91">
        <f>E27</f>
        <v>227</v>
      </c>
      <c r="F28" s="90">
        <v>819446</v>
      </c>
      <c r="G28" s="91">
        <f>G27</f>
        <v>445</v>
      </c>
      <c r="H28" s="105">
        <f t="shared" si="1"/>
        <v>827</v>
      </c>
      <c r="I28" s="101"/>
      <c r="K28" s="208">
        <v>59683</v>
      </c>
      <c r="L28" s="180">
        <f>L27</f>
        <v>427</v>
      </c>
    </row>
    <row r="29" spans="1:12" x14ac:dyDescent="0.25">
      <c r="A29" s="114">
        <v>44799</v>
      </c>
      <c r="B29" s="111"/>
      <c r="C29" s="94">
        <f>(B31-B28-C28)/2</f>
        <v>156</v>
      </c>
      <c r="D29" s="111"/>
      <c r="E29" s="94">
        <f>(D31-D28-E28)/2</f>
        <v>224.5</v>
      </c>
      <c r="F29" s="111"/>
      <c r="G29" s="94">
        <f>(F31-F28-G28)/2</f>
        <v>420.5</v>
      </c>
      <c r="H29" s="112">
        <f t="shared" si="1"/>
        <v>801</v>
      </c>
      <c r="I29" s="113"/>
      <c r="K29" s="189"/>
      <c r="L29" s="102">
        <f>(K31-K28-L28)/2</f>
        <v>215</v>
      </c>
    </row>
    <row r="30" spans="1:12" x14ac:dyDescent="0.25">
      <c r="A30" s="92">
        <v>44800</v>
      </c>
      <c r="B30" s="111"/>
      <c r="C30" s="178">
        <f>(B31-B28-C28)/2</f>
        <v>156</v>
      </c>
      <c r="D30" s="111"/>
      <c r="E30" s="178">
        <f>(D31-D28-E28)/2</f>
        <v>224.5</v>
      </c>
      <c r="F30" s="111"/>
      <c r="G30" s="178">
        <f>(F31-F28-G28)/2</f>
        <v>420.5</v>
      </c>
      <c r="H30" s="112">
        <f t="shared" si="1"/>
        <v>801</v>
      </c>
      <c r="I30" s="100"/>
      <c r="K30" s="189"/>
      <c r="L30" s="102">
        <f>(K31-K28-L28)/2</f>
        <v>215</v>
      </c>
    </row>
    <row r="31" spans="1:12" x14ac:dyDescent="0.25">
      <c r="A31" s="220">
        <v>44801</v>
      </c>
      <c r="B31" s="150">
        <v>81874</v>
      </c>
      <c r="C31" s="91">
        <f>B32-B31</f>
        <v>125</v>
      </c>
      <c r="D31" s="150">
        <v>64006</v>
      </c>
      <c r="E31" s="91">
        <f t="shared" ref="C31:G34" si="9">D32-D31</f>
        <v>184</v>
      </c>
      <c r="F31" s="150">
        <v>820732</v>
      </c>
      <c r="G31" s="91">
        <f t="shared" si="9"/>
        <v>356</v>
      </c>
      <c r="H31" s="151">
        <f t="shared" si="1"/>
        <v>665</v>
      </c>
      <c r="I31" s="180"/>
      <c r="K31" s="208">
        <v>60540</v>
      </c>
      <c r="L31" s="180">
        <f t="shared" si="8"/>
        <v>193</v>
      </c>
    </row>
    <row r="32" spans="1:12" x14ac:dyDescent="0.25">
      <c r="A32" s="40">
        <v>44802</v>
      </c>
      <c r="B32" s="90">
        <v>81999</v>
      </c>
      <c r="C32" s="91">
        <f t="shared" si="9"/>
        <v>129</v>
      </c>
      <c r="D32" s="90">
        <v>64190</v>
      </c>
      <c r="E32" s="91">
        <f t="shared" si="9"/>
        <v>180</v>
      </c>
      <c r="F32" s="90">
        <v>821088</v>
      </c>
      <c r="G32" s="91">
        <f t="shared" si="9"/>
        <v>349</v>
      </c>
      <c r="H32" s="105">
        <f t="shared" si="1"/>
        <v>658</v>
      </c>
      <c r="I32" s="101"/>
      <c r="K32" s="208">
        <v>60733</v>
      </c>
      <c r="L32" s="180">
        <f t="shared" si="8"/>
        <v>48</v>
      </c>
    </row>
    <row r="33" spans="1:13" x14ac:dyDescent="0.25">
      <c r="A33" s="40">
        <v>44803</v>
      </c>
      <c r="B33" s="90">
        <v>82128</v>
      </c>
      <c r="C33" s="91">
        <f t="shared" si="9"/>
        <v>129</v>
      </c>
      <c r="D33" s="90">
        <v>64370</v>
      </c>
      <c r="E33" s="91">
        <f t="shared" si="9"/>
        <v>183</v>
      </c>
      <c r="F33" s="90">
        <v>821437</v>
      </c>
      <c r="G33" s="91">
        <f t="shared" si="9"/>
        <v>340</v>
      </c>
      <c r="H33" s="105">
        <f t="shared" si="1"/>
        <v>652</v>
      </c>
      <c r="I33" s="101"/>
      <c r="K33" s="208">
        <v>60781</v>
      </c>
      <c r="L33" s="180">
        <f t="shared" si="8"/>
        <v>122</v>
      </c>
    </row>
    <row r="34" spans="1:13" x14ac:dyDescent="0.25">
      <c r="A34" s="40">
        <v>44804</v>
      </c>
      <c r="B34" s="90">
        <v>82257</v>
      </c>
      <c r="C34" s="91">
        <f t="shared" si="9"/>
        <v>140</v>
      </c>
      <c r="D34" s="90">
        <v>64553</v>
      </c>
      <c r="E34" s="91">
        <f t="shared" si="9"/>
        <v>194</v>
      </c>
      <c r="F34" s="90">
        <v>821777</v>
      </c>
      <c r="G34" s="91">
        <f t="shared" si="9"/>
        <v>365</v>
      </c>
      <c r="H34" s="105">
        <f t="shared" si="1"/>
        <v>699</v>
      </c>
      <c r="I34" s="101"/>
      <c r="K34" s="208">
        <v>60903</v>
      </c>
      <c r="L34" s="180">
        <f t="shared" ref="L34" si="10">K35-K34</f>
        <v>339</v>
      </c>
    </row>
    <row r="35" spans="1:13" ht="15.75" thickBot="1" x14ac:dyDescent="0.3">
      <c r="A35" s="40">
        <v>44805</v>
      </c>
      <c r="B35" s="90">
        <v>82397</v>
      </c>
      <c r="C35" s="95"/>
      <c r="D35" s="90">
        <v>64747</v>
      </c>
      <c r="E35" s="95"/>
      <c r="F35" s="90">
        <v>822142</v>
      </c>
      <c r="G35" s="95"/>
      <c r="H35" s="90"/>
      <c r="I35" s="104"/>
      <c r="K35" s="208">
        <v>61242</v>
      </c>
      <c r="L35" s="209"/>
    </row>
    <row r="36" spans="1:13" ht="15.75" thickBot="1" x14ac:dyDescent="0.3">
      <c r="A36" s="23" t="s">
        <v>18</v>
      </c>
      <c r="B36" s="97"/>
      <c r="C36" s="98">
        <f>SUM(C4:C35)</f>
        <v>4564</v>
      </c>
      <c r="D36" s="97"/>
      <c r="E36" s="98">
        <f>SUM(E4:E35)</f>
        <v>7149</v>
      </c>
      <c r="F36" s="95"/>
      <c r="G36" s="98">
        <f>SUM(G4:G35)</f>
        <v>13599</v>
      </c>
      <c r="H36" s="91">
        <f>SUM(H4:H34)</f>
        <v>25312</v>
      </c>
      <c r="I36" s="98">
        <f>SUM(I4:I35)</f>
        <v>0</v>
      </c>
      <c r="K36" s="214"/>
      <c r="L36" s="168">
        <f>SUM(L3:L33)</f>
        <v>8798</v>
      </c>
      <c r="M36">
        <v>9.11</v>
      </c>
    </row>
  </sheetData>
  <mergeCells count="7">
    <mergeCell ref="A1:Q1"/>
    <mergeCell ref="A2:A3"/>
    <mergeCell ref="B2:C2"/>
    <mergeCell ref="D2:E2"/>
    <mergeCell ref="F2:G2"/>
    <mergeCell ref="H2:I2"/>
    <mergeCell ref="K2:L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29</vt:i4>
      </vt:variant>
      <vt:variant>
        <vt:lpstr>Pojmenované oblasti</vt:lpstr>
      </vt:variant>
      <vt:variant>
        <vt:i4>1</vt:i4>
      </vt:variant>
    </vt:vector>
  </HeadingPairs>
  <TitlesOfParts>
    <vt:vector size="30" baseType="lpstr">
      <vt:lpstr>2023</vt:lpstr>
      <vt:lpstr>ST.I_23</vt:lpstr>
      <vt:lpstr>ST.II_23</vt:lpstr>
      <vt:lpstr>ST.III_23</vt:lpstr>
      <vt:lpstr>ST.IV_23</vt:lpstr>
      <vt:lpstr>ST.V_23</vt:lpstr>
      <vt:lpstr>ST.VI_23</vt:lpstr>
      <vt:lpstr>ST.VII_23</vt:lpstr>
      <vt:lpstr>ST.VIII_23</vt:lpstr>
      <vt:lpstr>st.IX_23</vt:lpstr>
      <vt:lpstr> ST.X_23</vt:lpstr>
      <vt:lpstr>ST.XI_23</vt:lpstr>
      <vt:lpstr>ST.XII_23</vt:lpstr>
      <vt:lpstr>Rybárna  1rok</vt:lpstr>
      <vt:lpstr>úprava 2022</vt:lpstr>
      <vt:lpstr>nastavení Max komunikátoru</vt:lpstr>
      <vt:lpstr>graf sumář</vt:lpstr>
      <vt:lpstr>G. leden</vt:lpstr>
      <vt:lpstr>G. únor</vt:lpstr>
      <vt:lpstr>G. březen</vt:lpstr>
      <vt:lpstr>G. duben</vt:lpstr>
      <vt:lpstr>G. květen</vt:lpstr>
      <vt:lpstr>G. červen</vt:lpstr>
      <vt:lpstr>G. červenec</vt:lpstr>
      <vt:lpstr>G. srpen</vt:lpstr>
      <vt:lpstr>G. září</vt:lpstr>
      <vt:lpstr>G.říjen</vt:lpstr>
      <vt:lpstr>G.listopad</vt:lpstr>
      <vt:lpstr>G. prosinec</vt:lpstr>
      <vt:lpstr>'2023'!Oblast_tisku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2024-02-14T08:46:20Z</dcterms:modified>
</cp:coreProperties>
</file>